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 PROGETTI EUROPEI\3 - Forget Heritage\WPT\WPT1\D.T1.3.1 - Management Manual\D.T1.3.1 - Management Manual Allegati _ITA\"/>
    </mc:Choice>
  </mc:AlternateContent>
  <bookViews>
    <workbookView xWindow="0" yWindow="0" windowWidth="19200" windowHeight="11370"/>
  </bookViews>
  <sheets>
    <sheet name="Panoramica" sheetId="1" r:id="rId1"/>
    <sheet name="Costi iniziali" sheetId="2" r:id="rId2"/>
    <sheet name="Spese correnti" sheetId="3" r:id="rId3"/>
    <sheet name="Ricavi" sheetId="4" r:id="rId4"/>
  </sheets>
  <definedNames>
    <definedName name="admission_revenue">Ricavi!$D$4</definedName>
    <definedName name="cooperation_revenue">Ricavi!$D$21</definedName>
    <definedName name="funding_revenue">Ricavi!$D$26</definedName>
    <definedName name="infrastructure_cost">'Spese correnti'!$D$25</definedName>
    <definedName name="initial_activities_cost">'Costi iniziali'!$E$21</definedName>
    <definedName name="initial_cost">'Costi iniziali'!$E$21</definedName>
    <definedName name="initial_equipment_cost">'Costi iniziali'!$E$4</definedName>
    <definedName name="initial_infrastructure_cost">'Costi iniziali'!$E$13</definedName>
    <definedName name="legal_cost">'Spese correnti'!$D$4</definedName>
    <definedName name="marketing_cost">'Spese correnti'!$D$17</definedName>
    <definedName name="maschinen">'Costi iniziali'!$A$4</definedName>
    <definedName name="maschinen_betrag">'Costi iniziali'!$E$4</definedName>
    <definedName name="maschinene_betrag">'Costi iniziali'!$E$13</definedName>
    <definedName name="material">'Costi iniziali'!$A$21</definedName>
    <definedName name="material_betrag">'Costi iniziali'!$E$21</definedName>
    <definedName name="material_cost">'Spese correnti'!$D$9</definedName>
    <definedName name="mobiliar">'Costi iniziali'!$A$13</definedName>
    <definedName name="mobiliar_betrag">'Costi iniziali'!$E$13</definedName>
    <definedName name="personnel_cost">'Spese correnti'!$D$37</definedName>
    <definedName name="project_revenue">Ricavi!$D$13</definedName>
    <definedName name="rental_cost">'Spese correnti'!$D$33</definedName>
    <definedName name="Verwaltungskosten">'Spese correnti'!$A$4</definedName>
    <definedName name="Verwaltungskosten_betrag">'Spese correnti'!$D$45</definedName>
  </definedNames>
  <calcPr calcId="162913"/>
</workbook>
</file>

<file path=xl/calcChain.xml><?xml version="1.0" encoding="utf-8"?>
<calcChain xmlns="http://schemas.openxmlformats.org/spreadsheetml/2006/main">
  <c r="D29" i="3" l="1"/>
  <c r="C23" i="1" l="1"/>
  <c r="C22" i="1"/>
  <c r="C21" i="1"/>
  <c r="C20" i="1"/>
  <c r="C17" i="1"/>
  <c r="C16" i="1"/>
  <c r="C15" i="1"/>
  <c r="C14" i="1"/>
  <c r="C12" i="1"/>
  <c r="C11" i="1"/>
  <c r="C7" i="1"/>
  <c r="C6" i="1"/>
  <c r="C5" i="1"/>
  <c r="D32" i="4" l="1"/>
  <c r="D31" i="4"/>
  <c r="D30" i="4"/>
  <c r="D29" i="4"/>
  <c r="D28" i="4"/>
  <c r="D26" i="4" s="1"/>
  <c r="D24" i="4"/>
  <c r="D23" i="4"/>
  <c r="D21" i="4" s="1"/>
  <c r="B22" i="1" s="1"/>
  <c r="D19" i="4"/>
  <c r="D18" i="4"/>
  <c r="D17" i="4"/>
  <c r="D16" i="4"/>
  <c r="D15" i="4"/>
  <c r="D13" i="4" s="1"/>
  <c r="B21" i="1" s="1"/>
  <c r="D11" i="4"/>
  <c r="D10" i="4"/>
  <c r="D9" i="4"/>
  <c r="D8" i="4"/>
  <c r="D7" i="4"/>
  <c r="D6" i="4"/>
  <c r="D4" i="4" s="1"/>
  <c r="B20" i="1" s="1"/>
  <c r="D43" i="3"/>
  <c r="D42" i="3"/>
  <c r="D41" i="3"/>
  <c r="D40" i="3"/>
  <c r="D39" i="3"/>
  <c r="D37" i="3" s="1"/>
  <c r="D35" i="3"/>
  <c r="D31" i="3"/>
  <c r="D30" i="3"/>
  <c r="D28" i="3"/>
  <c r="D27" i="3"/>
  <c r="D25" i="3" s="1"/>
  <c r="B15" i="1" s="1"/>
  <c r="D23" i="3"/>
  <c r="D22" i="3"/>
  <c r="D21" i="3"/>
  <c r="D20" i="3"/>
  <c r="D19" i="3"/>
  <c r="D15" i="3"/>
  <c r="D14" i="3"/>
  <c r="D13" i="3"/>
  <c r="D12" i="3"/>
  <c r="D11" i="3"/>
  <c r="D9" i="3" s="1"/>
  <c r="B12" i="1" s="1"/>
  <c r="B13" i="1" s="1"/>
  <c r="D7" i="3"/>
  <c r="D6" i="3"/>
  <c r="D4" i="3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19" i="2"/>
  <c r="F19" i="2" s="1"/>
  <c r="E18" i="2"/>
  <c r="F18" i="2" s="1"/>
  <c r="E17" i="2"/>
  <c r="F17" i="2" s="1"/>
  <c r="E16" i="2"/>
  <c r="F16" i="2" s="1"/>
  <c r="E15" i="2"/>
  <c r="F15" i="2" s="1"/>
  <c r="E11" i="2"/>
  <c r="F11" i="2" s="1"/>
  <c r="E10" i="2"/>
  <c r="F10" i="2" s="1"/>
  <c r="E9" i="2"/>
  <c r="F9" i="2" s="1"/>
  <c r="E8" i="2"/>
  <c r="F8" i="2" s="1"/>
  <c r="E7" i="2"/>
  <c r="F7" i="2" s="1"/>
  <c r="E6" i="2"/>
  <c r="B11" i="1"/>
  <c r="E4" i="2" l="1"/>
  <c r="B5" i="1" s="1"/>
  <c r="E13" i="2"/>
  <c r="B6" i="1" s="1"/>
  <c r="E21" i="2"/>
  <c r="B7" i="1" s="1"/>
  <c r="D17" i="3"/>
  <c r="B14" i="1" s="1"/>
  <c r="F13" i="2"/>
  <c r="D34" i="4"/>
  <c r="B23" i="1"/>
  <c r="B19" i="1" s="1"/>
  <c r="F21" i="2"/>
  <c r="B17" i="1"/>
  <c r="D45" i="3"/>
  <c r="D33" i="3"/>
  <c r="B16" i="1" s="1"/>
  <c r="B10" i="1" s="1"/>
  <c r="F6" i="2"/>
  <c r="B4" i="1" l="1"/>
  <c r="E34" i="2"/>
  <c r="B26" i="1"/>
  <c r="B28" i="1" s="1"/>
  <c r="F34" i="2"/>
  <c r="F4" i="2"/>
</calcChain>
</file>

<file path=xl/sharedStrings.xml><?xml version="1.0" encoding="utf-8"?>
<sst xmlns="http://schemas.openxmlformats.org/spreadsheetml/2006/main" count="153" uniqueCount="89">
  <si>
    <t>Marketing</t>
  </si>
  <si>
    <t>Elder Engineering</t>
  </si>
  <si>
    <t>Forget Heritage</t>
  </si>
  <si>
    <t>Costi iniziali</t>
  </si>
  <si>
    <t>Costi di attrezzature</t>
  </si>
  <si>
    <t>Costi di avvio attività</t>
  </si>
  <si>
    <t>Costi infrastrutturali</t>
  </si>
  <si>
    <t>Spese correnti</t>
  </si>
  <si>
    <t>Spese legali</t>
  </si>
  <si>
    <t>Costi di materiale</t>
  </si>
  <si>
    <t>Manutenzione</t>
  </si>
  <si>
    <t>Spese di affitto</t>
  </si>
  <si>
    <t>Spese di personale</t>
  </si>
  <si>
    <t>Ricavi per anno</t>
  </si>
  <si>
    <t>Biglietti di ingresso</t>
  </si>
  <si>
    <t>Entrate di progetto</t>
  </si>
  <si>
    <t>Ricavi di collaborazione</t>
  </si>
  <si>
    <t>Entrate per finanziamenti</t>
  </si>
  <si>
    <t>Periodo di ammortamento</t>
  </si>
  <si>
    <t>Saldo</t>
  </si>
  <si>
    <t>Costi per le attrezzature</t>
  </si>
  <si>
    <t>Macchine da cucire</t>
  </si>
  <si>
    <t>Altro</t>
  </si>
  <si>
    <t>Cavi, linee elettriche di prolunga</t>
  </si>
  <si>
    <t>Tavoli</t>
  </si>
  <si>
    <t>Costo unitario</t>
  </si>
  <si>
    <t>Quantità</t>
  </si>
  <si>
    <t>Totale</t>
  </si>
  <si>
    <t>Descrizione</t>
  </si>
  <si>
    <t>Acquisto immobile</t>
  </si>
  <si>
    <t>Prese aggiuntive per unità</t>
  </si>
  <si>
    <t>Costi iniziali di attività</t>
  </si>
  <si>
    <t>Materiali</t>
  </si>
  <si>
    <t>Stampanti</t>
  </si>
  <si>
    <t>Mensole di stoccaggio</t>
  </si>
  <si>
    <t>Chiavi extra</t>
  </si>
  <si>
    <t>Attrezzature di laboratorio</t>
  </si>
  <si>
    <t>Lavatrici</t>
  </si>
  <si>
    <t>Segnalazione aggiuntiva</t>
  </si>
  <si>
    <t>Costi totali</t>
  </si>
  <si>
    <t>Ammortamento annuale</t>
  </si>
  <si>
    <t>Assicurazione di responsabilità</t>
  </si>
  <si>
    <t>Consulenza legale</t>
  </si>
  <si>
    <t>Bevande</t>
  </si>
  <si>
    <t xml:space="preserve">Costi  di Marketing </t>
  </si>
  <si>
    <t>Energia elettrica per kWh</t>
  </si>
  <si>
    <t>Acquisto spazi pubblicitari</t>
  </si>
  <si>
    <t>Infrastrutture informatiche</t>
  </si>
  <si>
    <t>Costi di affitto</t>
  </si>
  <si>
    <t>Noleggio cabine</t>
  </si>
  <si>
    <t>Costi del personale per anno</t>
  </si>
  <si>
    <t>Contabile</t>
  </si>
  <si>
    <t>Altro supporto</t>
  </si>
  <si>
    <t>Supporto tecnico</t>
  </si>
  <si>
    <t>Manager azione pilota</t>
  </si>
  <si>
    <t>Totale spese correnti</t>
  </si>
  <si>
    <t>Ricavi</t>
  </si>
  <si>
    <t>Biglietti d'ingresso</t>
  </si>
  <si>
    <t>Concerti</t>
  </si>
  <si>
    <t>Workshop</t>
  </si>
  <si>
    <t>Letture</t>
  </si>
  <si>
    <t>Museo</t>
  </si>
  <si>
    <t>Mercatino</t>
  </si>
  <si>
    <t>Workshop per giovani</t>
  </si>
  <si>
    <t>Festival Independente</t>
  </si>
  <si>
    <t>Ricavi da affitti</t>
  </si>
  <si>
    <t>Affitto palestra</t>
  </si>
  <si>
    <t>Locazione mercato</t>
  </si>
  <si>
    <t>Sponsor</t>
  </si>
  <si>
    <t>Fondazione bancaria</t>
  </si>
  <si>
    <t>Supporto annuale dipartimento gioventù</t>
  </si>
  <si>
    <t>Entrate da finanziamenti</t>
  </si>
  <si>
    <t>Totale Ricavi</t>
  </si>
  <si>
    <t>5% Spese Attrezzature &amp; Infrastrutture</t>
  </si>
  <si>
    <t>anni</t>
  </si>
  <si>
    <t>Costi di tinteggiatura ogni 10 m2</t>
  </si>
  <si>
    <t>Router internet</t>
  </si>
  <si>
    <t>Apparecchiature audio</t>
  </si>
  <si>
    <t>Supporti per lavagna flipchart</t>
  </si>
  <si>
    <t>Materiale per manutenzione</t>
  </si>
  <si>
    <t>Costi materiali</t>
  </si>
  <si>
    <t>Costi legali/Burocrazia</t>
  </si>
  <si>
    <t>Supporto all'istruzione durante periodi di vacanza</t>
  </si>
  <si>
    <t>Caffè dei rifugiati(immigrati</t>
  </si>
  <si>
    <r>
      <t xml:space="preserve">Piano finanziario di base </t>
    </r>
    <r>
      <rPr>
        <sz val="10"/>
        <color rgb="FF7E93A5"/>
        <rFont val="Trebuchet MS"/>
        <family val="2"/>
      </rPr>
      <t>Panoramica</t>
    </r>
  </si>
  <si>
    <r>
      <t>Pulizia intensiva ogni 10 m</t>
    </r>
    <r>
      <rPr>
        <vertAlign val="superscript"/>
        <sz val="10"/>
        <color rgb="FF000000"/>
        <rFont val="Trebuchet MS"/>
        <family val="2"/>
      </rPr>
      <t>2</t>
    </r>
  </si>
  <si>
    <r>
      <t>Pareti in cartongesso costo a m</t>
    </r>
    <r>
      <rPr>
        <vertAlign val="superscript"/>
        <sz val="10"/>
        <color rgb="FF000000"/>
        <rFont val="Trebuchet MS"/>
        <family val="2"/>
      </rPr>
      <t>2</t>
    </r>
  </si>
  <si>
    <r>
      <t>Acqua (m</t>
    </r>
    <r>
      <rPr>
        <vertAlign val="superscript"/>
        <sz val="10"/>
        <color rgb="FF000000"/>
        <rFont val="Trebuchet MS"/>
        <family val="2"/>
      </rPr>
      <t>3</t>
    </r>
    <r>
      <rPr>
        <sz val="10"/>
        <color rgb="FF000000"/>
        <rFont val="Trebuchet MS"/>
        <family val="2"/>
      </rPr>
      <t>)</t>
    </r>
  </si>
  <si>
    <t>Ammortamento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</si>
</sst>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401]\ ;\-#,##0.00\ [$€-401]\ ;&quot; -&quot;#\ [$€-401]\ ;@\ "/>
    <numFmt numFmtId="165" formatCode="#,##0.00\ [$€-407];[Red]\-#,##0.00\ [$€-407]"/>
    <numFmt numFmtId="166" formatCode="#,##0.00&quot; €&quot;"/>
  </numFmts>
  <fonts count="17" x14ac:knownFonts="1">
    <font>
      <sz val="10"/>
      <color rgb="FF000000"/>
      <name val="Arial"/>
    </font>
    <font>
      <sz val="12"/>
      <color rgb="FF000000"/>
      <name val="Trebuchet MS"/>
      <family val="2"/>
    </font>
    <font>
      <sz val="10"/>
      <color rgb="FF000000"/>
      <name val="Trebuchet MS"/>
      <family val="2"/>
    </font>
    <font>
      <sz val="18"/>
      <color rgb="FF000000"/>
      <name val="Trebuchet MS"/>
      <family val="2"/>
    </font>
    <font>
      <u/>
      <sz val="12"/>
      <color rgb="FF0000FF"/>
      <name val="Trebuchet MS"/>
      <family val="2"/>
    </font>
    <font>
      <u/>
      <sz val="10"/>
      <color theme="10"/>
      <name val="Arial"/>
    </font>
    <font>
      <sz val="12"/>
      <color rgb="FF596F80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sz val="14"/>
      <color rgb="FF000000"/>
      <name val="Trebuchet MS"/>
      <family val="2"/>
    </font>
    <font>
      <u/>
      <sz val="10"/>
      <color theme="10"/>
      <name val="Trebuchet MS"/>
      <family val="2"/>
    </font>
    <font>
      <sz val="12"/>
      <color rgb="FF7E93A5"/>
      <name val="Trebuchet MS"/>
      <family val="2"/>
    </font>
    <font>
      <b/>
      <sz val="18"/>
      <color rgb="FF7E93A5"/>
      <name val="Trebuchet MS"/>
      <family val="2"/>
    </font>
    <font>
      <sz val="10"/>
      <color rgb="FF7E93A5"/>
      <name val="Trebuchet MS"/>
      <family val="2"/>
    </font>
    <font>
      <b/>
      <sz val="10"/>
      <color rgb="FF000000"/>
      <name val="Trebuchet MS"/>
      <family val="2"/>
    </font>
    <font>
      <vertAlign val="superscript"/>
      <sz val="10"/>
      <color rgb="FF000000"/>
      <name val="Trebuchet MS"/>
      <family val="2"/>
    </font>
    <font>
      <sz val="14"/>
      <color theme="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96F80"/>
        <bgColor rgb="FFD9D9D9"/>
      </patternFill>
    </fill>
    <fill>
      <patternFill patternType="solid">
        <fgColor rgb="FF596F80"/>
        <bgColor rgb="FFD9EAD3"/>
      </patternFill>
    </fill>
    <fill>
      <patternFill patternType="solid">
        <fgColor rgb="FF596F80"/>
        <bgColor rgb="FFC6EFCE"/>
      </patternFill>
    </fill>
    <fill>
      <patternFill patternType="solid">
        <fgColor rgb="FF596F80"/>
        <bgColor rgb="FF7F7F7F"/>
      </patternFill>
    </fill>
    <fill>
      <patternFill patternType="solid">
        <fgColor rgb="FF596F80"/>
        <bgColor indexed="64"/>
      </patternFill>
    </fill>
    <fill>
      <patternFill patternType="solid">
        <fgColor rgb="FFB1BEC9"/>
        <bgColor rgb="FFC6D9F1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8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164" fontId="1" fillId="0" borderId="0" xfId="0" applyNumberFormat="1" applyFont="1"/>
    <xf numFmtId="0" fontId="1" fillId="0" borderId="0" xfId="0" applyFont="1" applyAlignment="1"/>
    <xf numFmtId="165" fontId="1" fillId="0" borderId="0" xfId="0" applyNumberFormat="1" applyFont="1"/>
    <xf numFmtId="0" fontId="4" fillId="2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/>
    <xf numFmtId="0" fontId="8" fillId="3" borderId="1" xfId="0" applyFont="1" applyFill="1" applyBorder="1"/>
    <xf numFmtId="164" fontId="8" fillId="3" borderId="1" xfId="0" applyNumberFormat="1" applyFont="1" applyFill="1" applyBorder="1"/>
    <xf numFmtId="0" fontId="9" fillId="0" borderId="0" xfId="0" applyFont="1"/>
    <xf numFmtId="0" fontId="9" fillId="0" borderId="0" xfId="0" applyFont="1" applyAlignment="1"/>
    <xf numFmtId="165" fontId="8" fillId="3" borderId="1" xfId="0" applyNumberFormat="1" applyFont="1" applyFill="1" applyBorder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3" borderId="1" xfId="0" applyFont="1" applyFill="1" applyBorder="1" applyAlignment="1"/>
    <xf numFmtId="1" fontId="8" fillId="3" borderId="1" xfId="0" applyNumberFormat="1" applyFont="1" applyFill="1" applyBorder="1"/>
    <xf numFmtId="0" fontId="10" fillId="0" borderId="0" xfId="1" applyFont="1"/>
    <xf numFmtId="0" fontId="10" fillId="2" borderId="1" xfId="1" applyFont="1" applyFill="1" applyBorder="1" applyAlignment="1">
      <alignment horizontal="left"/>
    </xf>
    <xf numFmtId="0" fontId="10" fillId="0" borderId="0" xfId="1" applyFont="1" applyAlignment="1"/>
    <xf numFmtId="0" fontId="1" fillId="0" borderId="0" xfId="0" applyFont="1" applyFill="1" applyAlignment="1"/>
    <xf numFmtId="0" fontId="1" fillId="0" borderId="1" xfId="0" applyFont="1" applyFill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Fill="1" applyBorder="1"/>
    <xf numFmtId="0" fontId="1" fillId="0" borderId="0" xfId="0" applyFont="1" applyAlignment="1">
      <alignment vertical="center"/>
    </xf>
    <xf numFmtId="0" fontId="7" fillId="5" borderId="2" xfId="0" applyFont="1" applyFill="1" applyBorder="1" applyAlignment="1">
      <alignment vertical="center"/>
    </xf>
    <xf numFmtId="164" fontId="7" fillId="5" borderId="3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164" fontId="2" fillId="0" borderId="20" xfId="0" applyNumberFormat="1" applyFont="1" applyBorder="1" applyAlignment="1">
      <alignment horizontal="right" vertical="center" wrapText="1"/>
    </xf>
    <xf numFmtId="0" fontId="14" fillId="0" borderId="15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/>
    <xf numFmtId="0" fontId="8" fillId="6" borderId="2" xfId="0" applyFont="1" applyFill="1" applyBorder="1" applyAlignment="1">
      <alignment vertical="center"/>
    </xf>
    <xf numFmtId="164" fontId="8" fillId="6" borderId="3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7" borderId="2" xfId="0" applyFont="1" applyFill="1" applyBorder="1" applyAlignment="1">
      <alignment vertical="center"/>
    </xf>
    <xf numFmtId="164" fontId="8" fillId="7" borderId="3" xfId="0" applyNumberFormat="1" applyFont="1" applyFill="1" applyBorder="1" applyAlignment="1">
      <alignment vertical="center"/>
    </xf>
    <xf numFmtId="0" fontId="8" fillId="7" borderId="16" xfId="0" applyFont="1" applyFill="1" applyBorder="1" applyAlignment="1">
      <alignment vertical="center"/>
    </xf>
    <xf numFmtId="166" fontId="8" fillId="7" borderId="3" xfId="0" applyNumberFormat="1" applyFont="1" applyFill="1" applyBorder="1" applyAlignment="1">
      <alignment vertical="center"/>
    </xf>
    <xf numFmtId="0" fontId="8" fillId="5" borderId="16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166" fontId="8" fillId="5" borderId="3" xfId="0" applyNumberFormat="1" applyFont="1" applyFill="1" applyBorder="1" applyAlignment="1">
      <alignment vertical="center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vertical="center"/>
    </xf>
    <xf numFmtId="0" fontId="14" fillId="0" borderId="27" xfId="0" applyFont="1" applyBorder="1" applyAlignment="1">
      <alignment horizontal="right" vertical="center" wrapText="1"/>
    </xf>
    <xf numFmtId="0" fontId="14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164" fontId="2" fillId="0" borderId="29" xfId="0" applyNumberFormat="1" applyFont="1" applyBorder="1" applyAlignment="1">
      <alignment horizontal="right" vertical="center" wrapText="1"/>
    </xf>
    <xf numFmtId="0" fontId="2" fillId="8" borderId="29" xfId="0" applyFont="1" applyFill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right" vertical="center" wrapText="1"/>
    </xf>
    <xf numFmtId="0" fontId="2" fillId="0" borderId="31" xfId="0" applyFont="1" applyBorder="1" applyAlignment="1">
      <alignment vertical="center" wrapText="1"/>
    </xf>
    <xf numFmtId="164" fontId="2" fillId="0" borderId="32" xfId="0" applyNumberFormat="1" applyFont="1" applyBorder="1" applyAlignment="1">
      <alignment horizontal="right" vertical="center" wrapText="1"/>
    </xf>
    <xf numFmtId="0" fontId="2" fillId="8" borderId="32" xfId="0" applyFont="1" applyFill="1" applyBorder="1" applyAlignment="1">
      <alignment horizontal="center" vertical="center" wrapText="1"/>
    </xf>
    <xf numFmtId="164" fontId="2" fillId="0" borderId="33" xfId="0" applyNumberFormat="1" applyFont="1" applyBorder="1" applyAlignment="1">
      <alignment horizontal="right" vertical="center" wrapText="1"/>
    </xf>
    <xf numFmtId="164" fontId="2" fillId="0" borderId="34" xfId="0" applyNumberFormat="1" applyFont="1" applyBorder="1" applyAlignment="1">
      <alignment horizontal="right" vertical="center" wrapText="1"/>
    </xf>
    <xf numFmtId="0" fontId="2" fillId="8" borderId="34" xfId="0" applyFont="1" applyFill="1" applyBorder="1" applyAlignment="1">
      <alignment horizontal="center" vertical="center" wrapText="1"/>
    </xf>
    <xf numFmtId="164" fontId="2" fillId="0" borderId="35" xfId="0" applyNumberFormat="1" applyFont="1" applyBorder="1" applyAlignment="1">
      <alignment horizontal="right" vertical="center" wrapText="1"/>
    </xf>
    <xf numFmtId="0" fontId="2" fillId="8" borderId="35" xfId="0" applyFont="1" applyFill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right" vertical="center" wrapText="1"/>
    </xf>
    <xf numFmtId="0" fontId="2" fillId="8" borderId="36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vertical="center" wrapText="1"/>
    </xf>
    <xf numFmtId="164" fontId="2" fillId="0" borderId="38" xfId="0" applyNumberFormat="1" applyFont="1" applyBorder="1" applyAlignment="1">
      <alignment horizontal="right" vertical="center" wrapText="1"/>
    </xf>
    <xf numFmtId="0" fontId="2" fillId="8" borderId="38" xfId="0" applyFont="1" applyFill="1" applyBorder="1" applyAlignment="1">
      <alignment horizontal="center" vertical="center" wrapText="1"/>
    </xf>
    <xf numFmtId="164" fontId="2" fillId="0" borderId="39" xfId="0" applyNumberFormat="1" applyFont="1" applyBorder="1" applyAlignment="1">
      <alignment horizontal="right" vertical="center" wrapText="1"/>
    </xf>
    <xf numFmtId="0" fontId="2" fillId="0" borderId="40" xfId="0" applyFont="1" applyBorder="1" applyAlignment="1">
      <alignment vertical="center" wrapText="1"/>
    </xf>
    <xf numFmtId="164" fontId="2" fillId="0" borderId="41" xfId="0" applyNumberFormat="1" applyFont="1" applyBorder="1" applyAlignment="1">
      <alignment horizontal="right" vertical="center" wrapText="1"/>
    </xf>
    <xf numFmtId="0" fontId="2" fillId="0" borderId="42" xfId="0" applyFont="1" applyBorder="1" applyAlignment="1">
      <alignment vertical="center" wrapText="1"/>
    </xf>
    <xf numFmtId="164" fontId="2" fillId="0" borderId="43" xfId="0" applyNumberFormat="1" applyFont="1" applyBorder="1" applyAlignment="1">
      <alignment horizontal="right" vertical="center" wrapText="1"/>
    </xf>
    <xf numFmtId="164" fontId="2" fillId="0" borderId="44" xfId="0" applyNumberFormat="1" applyFont="1" applyBorder="1" applyAlignment="1">
      <alignment horizontal="right" vertical="center" wrapText="1"/>
    </xf>
    <xf numFmtId="0" fontId="2" fillId="0" borderId="45" xfId="0" applyFont="1" applyBorder="1" applyAlignment="1">
      <alignment vertical="center" wrapText="1"/>
    </xf>
    <xf numFmtId="164" fontId="2" fillId="0" borderId="46" xfId="0" applyNumberFormat="1" applyFont="1" applyBorder="1" applyAlignment="1">
      <alignment horizontal="right" vertical="center" wrapText="1"/>
    </xf>
    <xf numFmtId="0" fontId="2" fillId="8" borderId="46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vertical="center" wrapText="1"/>
    </xf>
    <xf numFmtId="0" fontId="2" fillId="0" borderId="48" xfId="0" applyFont="1" applyBorder="1" applyAlignment="1">
      <alignment vertical="center" wrapText="1"/>
    </xf>
    <xf numFmtId="0" fontId="2" fillId="0" borderId="49" xfId="0" applyFont="1" applyBorder="1" applyAlignment="1">
      <alignment vertical="center" wrapText="1"/>
    </xf>
    <xf numFmtId="164" fontId="2" fillId="0" borderId="50" xfId="0" applyNumberFormat="1" applyFont="1" applyBorder="1" applyAlignment="1">
      <alignment horizontal="right" vertical="center" wrapText="1"/>
    </xf>
    <xf numFmtId="0" fontId="2" fillId="8" borderId="50" xfId="0" applyFont="1" applyFill="1" applyBorder="1" applyAlignment="1">
      <alignment horizontal="center" vertical="center" wrapText="1"/>
    </xf>
    <xf numFmtId="164" fontId="2" fillId="0" borderId="51" xfId="0" applyNumberFormat="1" applyFont="1" applyBorder="1" applyAlignment="1">
      <alignment horizontal="right" vertical="center" wrapText="1"/>
    </xf>
    <xf numFmtId="0" fontId="2" fillId="0" borderId="52" xfId="0" applyFont="1" applyBorder="1" applyAlignment="1">
      <alignment vertical="center" wrapText="1"/>
    </xf>
    <xf numFmtId="164" fontId="2" fillId="0" borderId="53" xfId="0" applyNumberFormat="1" applyFont="1" applyBorder="1" applyAlignment="1">
      <alignment horizontal="right" vertical="center" wrapText="1"/>
    </xf>
    <xf numFmtId="0" fontId="2" fillId="0" borderId="54" xfId="0" applyFont="1" applyBorder="1" applyAlignment="1">
      <alignment vertical="center" wrapText="1"/>
    </xf>
    <xf numFmtId="164" fontId="2" fillId="0" borderId="55" xfId="0" applyNumberFormat="1" applyFont="1" applyBorder="1" applyAlignment="1">
      <alignment horizontal="right" vertical="center" wrapText="1"/>
    </xf>
    <xf numFmtId="0" fontId="2" fillId="8" borderId="55" xfId="0" applyFont="1" applyFill="1" applyBorder="1" applyAlignment="1">
      <alignment horizontal="center" vertical="center" wrapText="1"/>
    </xf>
    <xf numFmtId="164" fontId="2" fillId="0" borderId="56" xfId="0" applyNumberFormat="1" applyFont="1" applyBorder="1" applyAlignment="1">
      <alignment horizontal="righ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mruColors>
      <color rgb="FFB1BEC9"/>
      <color rgb="FF596F80"/>
      <color rgb="FF7E93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0</xdr:row>
      <xdr:rowOff>86592</xdr:rowOff>
    </xdr:from>
    <xdr:to>
      <xdr:col>0</xdr:col>
      <xdr:colOff>2597727</xdr:colOff>
      <xdr:row>0</xdr:row>
      <xdr:rowOff>1051754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49BD348F-D48C-438B-838D-1322F7B07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86592"/>
          <a:ext cx="2528454" cy="965162"/>
        </a:xfrm>
        <a:prstGeom prst="rect">
          <a:avLst/>
        </a:prstGeom>
      </xdr:spPr>
    </xdr:pic>
    <xdr:clientData/>
  </xdr:twoCellAnchor>
  <xdr:twoCellAnchor editAs="oneCell">
    <xdr:from>
      <xdr:col>2</xdr:col>
      <xdr:colOff>1111017</xdr:colOff>
      <xdr:row>0</xdr:row>
      <xdr:rowOff>85163</xdr:rowOff>
    </xdr:from>
    <xdr:to>
      <xdr:col>2</xdr:col>
      <xdr:colOff>2095793</xdr:colOff>
      <xdr:row>0</xdr:row>
      <xdr:rowOff>1056409</xdr:rowOff>
    </xdr:to>
    <xdr:pic>
      <xdr:nvPicPr>
        <xdr:cNvPr id="4" name="Kép 1">
          <a:extLst>
            <a:ext uri="{FF2B5EF4-FFF2-40B4-BE49-F238E27FC236}">
              <a16:creationId xmlns:a16="http://schemas.microsoft.com/office/drawing/2014/main" id="{DEABF7DA-88A8-450C-BEA1-9596AA483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5517" y="85163"/>
          <a:ext cx="984776" cy="971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0</xdr:row>
      <xdr:rowOff>40822</xdr:rowOff>
    </xdr:from>
    <xdr:to>
      <xdr:col>0</xdr:col>
      <xdr:colOff>2555668</xdr:colOff>
      <xdr:row>0</xdr:row>
      <xdr:rowOff>1005984</xdr:rowOff>
    </xdr:to>
    <xdr:pic>
      <xdr:nvPicPr>
        <xdr:cNvPr id="4" name="Kép 2">
          <a:extLst>
            <a:ext uri="{FF2B5EF4-FFF2-40B4-BE49-F238E27FC236}">
              <a16:creationId xmlns:a16="http://schemas.microsoft.com/office/drawing/2014/main" id="{E1D1AB6A-6DEC-4198-A67C-5210D3879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40822"/>
          <a:ext cx="2528454" cy="965162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5</xdr:col>
      <xdr:colOff>1651526</xdr:colOff>
      <xdr:row>0</xdr:row>
      <xdr:rowOff>971246</xdr:rowOff>
    </xdr:to>
    <xdr:pic>
      <xdr:nvPicPr>
        <xdr:cNvPr id="5" name="Kép 1">
          <a:extLst>
            <a:ext uri="{FF2B5EF4-FFF2-40B4-BE49-F238E27FC236}">
              <a16:creationId xmlns:a16="http://schemas.microsoft.com/office/drawing/2014/main" id="{3056F0FF-B194-4286-B07F-BA1AD6038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8643" y="0"/>
          <a:ext cx="984776" cy="9712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</xdr:colOff>
      <xdr:row>0</xdr:row>
      <xdr:rowOff>78441</xdr:rowOff>
    </xdr:from>
    <xdr:to>
      <xdr:col>0</xdr:col>
      <xdr:colOff>2539659</xdr:colOff>
      <xdr:row>0</xdr:row>
      <xdr:rowOff>1043603</xdr:rowOff>
    </xdr:to>
    <xdr:pic>
      <xdr:nvPicPr>
        <xdr:cNvPr id="2" name="Kép 2">
          <a:extLst>
            <a:ext uri="{FF2B5EF4-FFF2-40B4-BE49-F238E27FC236}">
              <a16:creationId xmlns:a16="http://schemas.microsoft.com/office/drawing/2014/main" id="{C1B81C59-E209-45D7-94EA-2E9D45D4A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" y="78441"/>
          <a:ext cx="2528454" cy="965162"/>
        </a:xfrm>
        <a:prstGeom prst="rect">
          <a:avLst/>
        </a:prstGeom>
      </xdr:spPr>
    </xdr:pic>
    <xdr:clientData/>
  </xdr:twoCellAnchor>
  <xdr:twoCellAnchor editAs="oneCell">
    <xdr:from>
      <xdr:col>3</xdr:col>
      <xdr:colOff>224117</xdr:colOff>
      <xdr:row>0</xdr:row>
      <xdr:rowOff>78441</xdr:rowOff>
    </xdr:from>
    <xdr:to>
      <xdr:col>3</xdr:col>
      <xdr:colOff>1208893</xdr:colOff>
      <xdr:row>0</xdr:row>
      <xdr:rowOff>1049687</xdr:rowOff>
    </xdr:to>
    <xdr:pic>
      <xdr:nvPicPr>
        <xdr:cNvPr id="3" name="Kép 1">
          <a:extLst>
            <a:ext uri="{FF2B5EF4-FFF2-40B4-BE49-F238E27FC236}">
              <a16:creationId xmlns:a16="http://schemas.microsoft.com/office/drawing/2014/main" id="{5917E192-2FED-4AE2-8E6F-23BD89F91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1176" y="78441"/>
          <a:ext cx="984776" cy="9712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40822</xdr:colOff>
      <xdr:row>0</xdr:row>
      <xdr:rowOff>81643</xdr:rowOff>
    </xdr:from>
    <xdr:to>
      <xdr:col>1</xdr:col>
      <xdr:colOff>609847</xdr:colOff>
      <xdr:row>0</xdr:row>
      <xdr:rowOff>1046805</xdr:rowOff>
    </xdr:to>
    <xdr:pic>
      <xdr:nvPicPr>
        <xdr:cNvPr id="2" name="Kép 2">
          <a:extLst>
            <a:ext uri="{FF2B5EF4-FFF2-40B4-BE49-F238E27FC236}">
              <a16:creationId xmlns:a16="http://schemas.microsoft.com/office/drawing/2014/main" id="{3E63F95E-D668-46F0-882D-00446E17C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2" y="81643"/>
          <a:ext cx="2528454" cy="965162"/>
        </a:xfrm>
        <a:prstGeom prst="rect">
          <a:avLst/>
        </a:prstGeom>
      </xdr:spPr>
    </xdr:pic>
    <xdr:clientData/>
  </xdr:twoCellAnchor>
  <xdr:twoCellAnchor editAs="oneCell">
    <xdr:from>
      <xdr:col>3</xdr:col>
      <xdr:colOff>816429</xdr:colOff>
      <xdr:row>0</xdr:row>
      <xdr:rowOff>81643</xdr:rowOff>
    </xdr:from>
    <xdr:to>
      <xdr:col>3</xdr:col>
      <xdr:colOff>1801205</xdr:colOff>
      <xdr:row>0</xdr:row>
      <xdr:rowOff>1052889</xdr:rowOff>
    </xdr:to>
    <xdr:pic>
      <xdr:nvPicPr>
        <xdr:cNvPr id="3" name="Kép 1">
          <a:extLst>
            <a:ext uri="{FF2B5EF4-FFF2-40B4-BE49-F238E27FC236}">
              <a16:creationId xmlns:a16="http://schemas.microsoft.com/office/drawing/2014/main" id="{4465A28C-C94B-4AFA-A275-C4478B775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9072" y="81643"/>
          <a:ext cx="984776" cy="971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2"/>
  <sheetViews>
    <sheetView tabSelected="1" zoomScale="70" zoomScaleNormal="70" workbookViewId="0">
      <selection activeCell="A2" sqref="A2"/>
    </sheetView>
  </sheetViews>
  <sheetFormatPr defaultColWidth="14.42578125" defaultRowHeight="15" customHeight="1" x14ac:dyDescent="0.3"/>
  <cols>
    <col min="1" max="1" width="53.85546875" style="2" customWidth="1"/>
    <col min="2" max="2" width="29.140625" style="2" customWidth="1"/>
    <col min="3" max="3" width="35" style="2" customWidth="1"/>
    <col min="4" max="13" width="11.5703125" style="2" customWidth="1"/>
    <col min="14" max="26" width="17.28515625" style="2" customWidth="1"/>
    <col min="27" max="16384" width="14.42578125" style="2"/>
  </cols>
  <sheetData>
    <row r="1" spans="1:13" ht="84.95" customHeight="1" x14ac:dyDescent="0.35">
      <c r="A1" s="7"/>
      <c r="B1" s="7"/>
      <c r="C1" s="7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0.25" customHeight="1" x14ac:dyDescent="0.35">
      <c r="A2" s="24" t="s">
        <v>84</v>
      </c>
      <c r="B2" s="1"/>
      <c r="C2" s="1"/>
      <c r="D2" s="8"/>
      <c r="E2" s="1"/>
      <c r="F2" s="1"/>
      <c r="G2" s="1"/>
      <c r="H2" s="1"/>
      <c r="I2" s="1"/>
      <c r="J2" s="1"/>
      <c r="K2" s="1"/>
      <c r="L2" s="1"/>
      <c r="M2" s="1"/>
    </row>
    <row r="3" spans="1:13" ht="20.2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12" customFormat="1" ht="24.95" customHeight="1" x14ac:dyDescent="0.3">
      <c r="A4" s="9" t="s">
        <v>3</v>
      </c>
      <c r="B4" s="10">
        <f>SUM(B5:B7)</f>
        <v>1026920</v>
      </c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20.25" customHeight="1" x14ac:dyDescent="0.35">
      <c r="A5" s="1" t="s">
        <v>4</v>
      </c>
      <c r="B5" s="3">
        <f>initial_equipment_cost</f>
        <v>5600</v>
      </c>
      <c r="C5" s="18" t="str">
        <f>HYPERLINK("#rangeid=289600090","inserire qui")</f>
        <v>inserire qui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0.25" customHeight="1" x14ac:dyDescent="0.35">
      <c r="A6" s="1" t="s">
        <v>6</v>
      </c>
      <c r="B6" s="3">
        <f>initial_infrastructure_cost</f>
        <v>1017500</v>
      </c>
      <c r="C6" s="18" t="str">
        <f>HYPERLINK("#rangeid=704838566","inserire qui")</f>
        <v>inserire qui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0.25" customHeight="1" x14ac:dyDescent="0.35">
      <c r="A7" s="1" t="s">
        <v>5</v>
      </c>
      <c r="B7" s="3">
        <f>initial_activities_cost</f>
        <v>3820</v>
      </c>
      <c r="C7" s="18" t="str">
        <f>HYPERLINK("#rangeid=1961580382","inserire qui")</f>
        <v>inserire qui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0.25" customHeigh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20.25" customHeight="1" x14ac:dyDescent="0.35">
      <c r="A9" s="1"/>
      <c r="B9" s="1"/>
      <c r="C9" s="1"/>
      <c r="D9" s="1"/>
      <c r="E9" s="1"/>
      <c r="F9" s="1"/>
      <c r="G9" s="23"/>
      <c r="H9" s="1"/>
      <c r="I9" s="1"/>
      <c r="J9" s="1"/>
      <c r="K9" s="1"/>
      <c r="L9" s="1"/>
      <c r="M9" s="1"/>
    </row>
    <row r="10" spans="1:13" s="12" customFormat="1" ht="24.95" customHeight="1" x14ac:dyDescent="0.3">
      <c r="A10" s="9" t="s">
        <v>7</v>
      </c>
      <c r="B10" s="13">
        <f>SUM(B11:B17)</f>
        <v>250504.5</v>
      </c>
      <c r="C10" s="9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20.25" customHeight="1" x14ac:dyDescent="0.35">
      <c r="A11" s="4" t="s">
        <v>8</v>
      </c>
      <c r="B11" s="5">
        <f>legal_cost</f>
        <v>2250</v>
      </c>
      <c r="C11" s="18" t="str">
        <f>HYPERLINK("#rangeid=1364003511","inserire qui")</f>
        <v>inserire qui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0.25" customHeight="1" x14ac:dyDescent="0.35">
      <c r="A12" s="21" t="s">
        <v>9</v>
      </c>
      <c r="B12" s="3">
        <f>material_cost</f>
        <v>18690</v>
      </c>
      <c r="C12" s="19" t="str">
        <f>HYPERLINK("#rangeid=1148180661","inserire qui")</f>
        <v>inserire qui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20.25" customHeight="1" x14ac:dyDescent="0.35">
      <c r="A13" s="22" t="s">
        <v>10</v>
      </c>
      <c r="B13" s="3">
        <f>(0.05*B12)</f>
        <v>934.5</v>
      </c>
      <c r="C13" s="1" t="s">
        <v>73</v>
      </c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20.25" customHeight="1" x14ac:dyDescent="0.35">
      <c r="A14" s="21" t="s">
        <v>0</v>
      </c>
      <c r="B14" s="3">
        <f>marketing_cost</f>
        <v>18690</v>
      </c>
      <c r="C14" s="19" t="str">
        <f>HYPERLINK("#rangeid=844120317","inserire qui")</f>
        <v>inserire qui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20.25" customHeight="1" x14ac:dyDescent="0.35">
      <c r="A15" s="4" t="s">
        <v>6</v>
      </c>
      <c r="B15" s="3">
        <f>infrastructure_cost</f>
        <v>18690</v>
      </c>
      <c r="C15" s="19" t="str">
        <f>HYPERLINK("#rangeid=303851056","inserire qui")</f>
        <v>inserire qui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20.25" customHeight="1" x14ac:dyDescent="0.35">
      <c r="A16" s="4" t="s">
        <v>11</v>
      </c>
      <c r="B16" s="3">
        <f>rental_cost</f>
        <v>111250</v>
      </c>
      <c r="C16" s="19" t="str">
        <f>HYPERLINK("#rangeid=1167782298","inserire qui")</f>
        <v>inserire qui</v>
      </c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20.25" customHeight="1" x14ac:dyDescent="0.35">
      <c r="A17" s="4" t="s">
        <v>12</v>
      </c>
      <c r="B17" s="3">
        <f>personnel_cost</f>
        <v>80000</v>
      </c>
      <c r="C17" s="19" t="str">
        <f>HYPERLINK("#rangeid=1316249748","inserire qui")</f>
        <v>inserire qui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20.25" customHeight="1" x14ac:dyDescent="0.35">
      <c r="A18" s="4"/>
      <c r="B18" s="3"/>
      <c r="C18" s="6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s="12" customFormat="1" ht="24.95" customHeight="1" x14ac:dyDescent="0.3">
      <c r="A19" s="9" t="s">
        <v>13</v>
      </c>
      <c r="B19" s="13">
        <f>SUM(B20:B23)</f>
        <v>171125</v>
      </c>
      <c r="C19" s="9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ht="20.25" customHeight="1" x14ac:dyDescent="0.35">
      <c r="A20" s="1" t="s">
        <v>14</v>
      </c>
      <c r="B20" s="5">
        <f>admission_revenue</f>
        <v>8025</v>
      </c>
      <c r="C20" s="20" t="str">
        <f>HYPERLINK("#rangeid=1639815274","inserire qui")</f>
        <v>inserire qui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20.25" customHeight="1" x14ac:dyDescent="0.35">
      <c r="A21" s="1" t="s">
        <v>15</v>
      </c>
      <c r="B21" s="3">
        <f>project_revenue</f>
        <v>20000</v>
      </c>
      <c r="C21" s="19" t="str">
        <f>HYPERLINK("#rangeid=1203939232","inserire qui")</f>
        <v>inserire qui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0.25" customHeight="1" x14ac:dyDescent="0.35">
      <c r="A22" s="1" t="s">
        <v>16</v>
      </c>
      <c r="B22" s="3">
        <f>cooperation_revenue</f>
        <v>10400</v>
      </c>
      <c r="C22" s="19" t="str">
        <f>HYPERLINK("#rangeid=2140121167","inserire qui")</f>
        <v>inserire qui</v>
      </c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20.25" customHeight="1" x14ac:dyDescent="0.35">
      <c r="A23" s="1" t="s">
        <v>17</v>
      </c>
      <c r="B23" s="3">
        <f>funding_revenue</f>
        <v>132700</v>
      </c>
      <c r="C23" s="19" t="str">
        <f>HYPERLINK("#rangeid=1724189586","inserire qui")</f>
        <v>inserire qui</v>
      </c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20.2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20.2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12" customFormat="1" ht="24.95" customHeight="1" x14ac:dyDescent="0.3">
      <c r="A26" s="14" t="s">
        <v>19</v>
      </c>
      <c r="B26" s="15">
        <f>B19-B10</f>
        <v>-79379.5</v>
      </c>
      <c r="C26" s="14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20.2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12" customFormat="1" ht="24.95" customHeight="1" x14ac:dyDescent="0.3">
      <c r="A28" s="16" t="s">
        <v>18</v>
      </c>
      <c r="B28" s="17">
        <f>B4/(B26+B16)</f>
        <v>32.221646977612522</v>
      </c>
      <c r="C28" s="16" t="s">
        <v>74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3" ht="20.25" customHeight="1" x14ac:dyDescent="0.35"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20.25" customHeight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20.25" customHeight="1" x14ac:dyDescent="0.3"/>
    <row r="32" spans="1:13" ht="20.25" customHeight="1" x14ac:dyDescent="0.3"/>
    <row r="33" ht="20.25" customHeight="1" x14ac:dyDescent="0.3"/>
    <row r="34" ht="20.25" customHeight="1" x14ac:dyDescent="0.3"/>
    <row r="35" ht="20.25" customHeight="1" x14ac:dyDescent="0.3"/>
    <row r="36" ht="20.25" customHeight="1" x14ac:dyDescent="0.3"/>
    <row r="37" ht="20.25" customHeight="1" x14ac:dyDescent="0.3"/>
    <row r="38" ht="20.25" customHeight="1" x14ac:dyDescent="0.3"/>
    <row r="39" ht="20.25" customHeight="1" x14ac:dyDescent="0.3"/>
    <row r="40" ht="20.25" customHeight="1" x14ac:dyDescent="0.3"/>
    <row r="41" ht="20.25" customHeight="1" x14ac:dyDescent="0.3"/>
    <row r="42" ht="20.25" customHeight="1" x14ac:dyDescent="0.3"/>
    <row r="43" ht="20.25" customHeight="1" x14ac:dyDescent="0.3"/>
    <row r="44" ht="20.25" customHeight="1" x14ac:dyDescent="0.3"/>
    <row r="45" ht="20.25" customHeight="1" x14ac:dyDescent="0.3"/>
    <row r="46" ht="20.25" customHeight="1" x14ac:dyDescent="0.3"/>
    <row r="47" ht="20.25" customHeight="1" x14ac:dyDescent="0.3"/>
    <row r="48" ht="20.25" customHeight="1" x14ac:dyDescent="0.3"/>
    <row r="49" ht="20.25" customHeight="1" x14ac:dyDescent="0.3"/>
    <row r="50" ht="20.25" customHeight="1" x14ac:dyDescent="0.3"/>
    <row r="51" ht="20.25" customHeight="1" x14ac:dyDescent="0.3"/>
    <row r="52" ht="20.25" customHeight="1" x14ac:dyDescent="0.3"/>
    <row r="53" ht="20.25" customHeight="1" x14ac:dyDescent="0.3"/>
    <row r="54" ht="20.25" customHeight="1" x14ac:dyDescent="0.3"/>
    <row r="55" ht="20.25" customHeight="1" x14ac:dyDescent="0.3"/>
    <row r="56" ht="20.25" customHeight="1" x14ac:dyDescent="0.3"/>
    <row r="57" ht="20.25" customHeight="1" x14ac:dyDescent="0.3"/>
    <row r="58" ht="20.25" customHeight="1" x14ac:dyDescent="0.3"/>
    <row r="59" ht="20.25" customHeight="1" x14ac:dyDescent="0.3"/>
    <row r="60" ht="20.25" customHeight="1" x14ac:dyDescent="0.3"/>
    <row r="61" ht="20.25" customHeight="1" x14ac:dyDescent="0.3"/>
    <row r="62" ht="20.25" customHeight="1" x14ac:dyDescent="0.3"/>
    <row r="63" ht="20.25" customHeight="1" x14ac:dyDescent="0.3"/>
    <row r="64" ht="20.25" customHeight="1" x14ac:dyDescent="0.3"/>
    <row r="65" ht="20.25" customHeight="1" x14ac:dyDescent="0.3"/>
    <row r="66" ht="20.25" customHeight="1" x14ac:dyDescent="0.3"/>
    <row r="67" ht="20.25" customHeight="1" x14ac:dyDescent="0.3"/>
    <row r="68" ht="20.25" customHeight="1" x14ac:dyDescent="0.3"/>
    <row r="69" ht="20.25" customHeight="1" x14ac:dyDescent="0.3"/>
    <row r="70" ht="20.25" customHeight="1" x14ac:dyDescent="0.3"/>
    <row r="71" ht="20.25" customHeight="1" x14ac:dyDescent="0.3"/>
    <row r="72" ht="20.25" customHeight="1" x14ac:dyDescent="0.3"/>
    <row r="73" ht="20.25" customHeight="1" x14ac:dyDescent="0.3"/>
    <row r="74" ht="20.25" customHeight="1" x14ac:dyDescent="0.3"/>
    <row r="75" ht="20.25" customHeight="1" x14ac:dyDescent="0.3"/>
    <row r="76" ht="20.25" customHeight="1" x14ac:dyDescent="0.3"/>
    <row r="77" ht="20.25" customHeight="1" x14ac:dyDescent="0.3"/>
    <row r="78" ht="20.25" customHeight="1" x14ac:dyDescent="0.3"/>
    <row r="79" ht="20.25" customHeight="1" x14ac:dyDescent="0.3"/>
    <row r="80" ht="20.25" customHeight="1" x14ac:dyDescent="0.3"/>
    <row r="81" ht="20.25" customHeight="1" x14ac:dyDescent="0.3"/>
    <row r="82" ht="20.25" customHeight="1" x14ac:dyDescent="0.3"/>
    <row r="83" ht="20.25" customHeight="1" x14ac:dyDescent="0.3"/>
    <row r="84" ht="20.25" customHeight="1" x14ac:dyDescent="0.3"/>
    <row r="85" ht="20.25" customHeight="1" x14ac:dyDescent="0.3"/>
    <row r="86" ht="20.25" customHeight="1" x14ac:dyDescent="0.3"/>
    <row r="87" ht="20.25" customHeight="1" x14ac:dyDescent="0.3"/>
    <row r="88" ht="20.25" customHeight="1" x14ac:dyDescent="0.3"/>
    <row r="89" ht="20.25" customHeight="1" x14ac:dyDescent="0.3"/>
    <row r="90" ht="20.25" customHeight="1" x14ac:dyDescent="0.3"/>
    <row r="91" ht="20.25" customHeight="1" x14ac:dyDescent="0.3"/>
    <row r="92" ht="20.25" customHeight="1" x14ac:dyDescent="0.3"/>
    <row r="93" ht="20.25" customHeight="1" x14ac:dyDescent="0.3"/>
    <row r="94" ht="20.25" customHeight="1" x14ac:dyDescent="0.3"/>
    <row r="95" ht="20.25" customHeight="1" x14ac:dyDescent="0.3"/>
    <row r="96" ht="20.25" customHeight="1" x14ac:dyDescent="0.3"/>
    <row r="97" ht="20.25" customHeight="1" x14ac:dyDescent="0.3"/>
    <row r="98" ht="20.25" customHeight="1" x14ac:dyDescent="0.3"/>
    <row r="99" ht="20.25" customHeight="1" x14ac:dyDescent="0.3"/>
    <row r="100" ht="20.25" customHeight="1" x14ac:dyDescent="0.3"/>
    <row r="101" ht="20.25" customHeight="1" x14ac:dyDescent="0.3"/>
    <row r="102" ht="20.25" customHeight="1" x14ac:dyDescent="0.3"/>
    <row r="103" ht="20.25" customHeight="1" x14ac:dyDescent="0.3"/>
    <row r="104" ht="20.25" customHeight="1" x14ac:dyDescent="0.3"/>
    <row r="105" ht="20.25" customHeight="1" x14ac:dyDescent="0.3"/>
    <row r="106" ht="20.25" customHeight="1" x14ac:dyDescent="0.3"/>
    <row r="107" ht="20.25" customHeight="1" x14ac:dyDescent="0.3"/>
    <row r="108" ht="20.25" customHeight="1" x14ac:dyDescent="0.3"/>
    <row r="109" ht="20.25" customHeight="1" x14ac:dyDescent="0.3"/>
    <row r="110" ht="20.25" customHeight="1" x14ac:dyDescent="0.3"/>
    <row r="111" ht="20.25" customHeight="1" x14ac:dyDescent="0.3"/>
    <row r="112" ht="20.25" customHeight="1" x14ac:dyDescent="0.3"/>
    <row r="113" ht="20.25" customHeight="1" x14ac:dyDescent="0.3"/>
    <row r="114" ht="20.25" customHeight="1" x14ac:dyDescent="0.3"/>
    <row r="115" ht="20.25" customHeight="1" x14ac:dyDescent="0.3"/>
    <row r="116" ht="20.25" customHeight="1" x14ac:dyDescent="0.3"/>
    <row r="117" ht="20.25" customHeight="1" x14ac:dyDescent="0.3"/>
    <row r="118" ht="20.25" customHeight="1" x14ac:dyDescent="0.3"/>
    <row r="119" ht="20.25" customHeight="1" x14ac:dyDescent="0.3"/>
    <row r="120" ht="20.25" customHeight="1" x14ac:dyDescent="0.3"/>
    <row r="121" ht="20.25" customHeight="1" x14ac:dyDescent="0.3"/>
    <row r="122" ht="20.25" customHeight="1" x14ac:dyDescent="0.3"/>
    <row r="123" ht="20.25" customHeight="1" x14ac:dyDescent="0.3"/>
    <row r="124" ht="20.25" customHeight="1" x14ac:dyDescent="0.3"/>
    <row r="125" ht="20.25" customHeight="1" x14ac:dyDescent="0.3"/>
    <row r="126" ht="20.25" customHeight="1" x14ac:dyDescent="0.3"/>
    <row r="127" ht="20.25" customHeight="1" x14ac:dyDescent="0.3"/>
    <row r="128" ht="20.25" customHeight="1" x14ac:dyDescent="0.3"/>
    <row r="129" ht="20.25" customHeight="1" x14ac:dyDescent="0.3"/>
    <row r="130" ht="20.25" customHeight="1" x14ac:dyDescent="0.3"/>
    <row r="131" ht="20.25" customHeight="1" x14ac:dyDescent="0.3"/>
    <row r="132" ht="20.25" customHeight="1" x14ac:dyDescent="0.3"/>
    <row r="133" ht="20.25" customHeight="1" x14ac:dyDescent="0.3"/>
    <row r="134" ht="20.25" customHeight="1" x14ac:dyDescent="0.3"/>
    <row r="135" ht="20.25" customHeight="1" x14ac:dyDescent="0.3"/>
    <row r="136" ht="20.25" customHeight="1" x14ac:dyDescent="0.3"/>
    <row r="137" ht="20.25" customHeight="1" x14ac:dyDescent="0.3"/>
    <row r="138" ht="20.25" customHeight="1" x14ac:dyDescent="0.3"/>
    <row r="139" ht="20.25" customHeight="1" x14ac:dyDescent="0.3"/>
    <row r="140" ht="20.25" customHeight="1" x14ac:dyDescent="0.3"/>
    <row r="141" ht="20.25" customHeight="1" x14ac:dyDescent="0.3"/>
    <row r="142" ht="20.25" customHeight="1" x14ac:dyDescent="0.3"/>
    <row r="143" ht="20.25" customHeight="1" x14ac:dyDescent="0.3"/>
    <row r="144" ht="20.25" customHeight="1" x14ac:dyDescent="0.3"/>
    <row r="145" ht="20.25" customHeight="1" x14ac:dyDescent="0.3"/>
    <row r="146" ht="20.25" customHeight="1" x14ac:dyDescent="0.3"/>
    <row r="147" ht="20.25" customHeight="1" x14ac:dyDescent="0.3"/>
    <row r="148" ht="20.25" customHeight="1" x14ac:dyDescent="0.3"/>
    <row r="149" ht="20.25" customHeight="1" x14ac:dyDescent="0.3"/>
    <row r="150" ht="20.25" customHeight="1" x14ac:dyDescent="0.3"/>
    <row r="151" ht="20.25" customHeight="1" x14ac:dyDescent="0.3"/>
    <row r="152" ht="20.25" customHeight="1" x14ac:dyDescent="0.3"/>
    <row r="153" ht="20.25" customHeight="1" x14ac:dyDescent="0.3"/>
    <row r="154" ht="20.25" customHeight="1" x14ac:dyDescent="0.3"/>
    <row r="155" ht="20.25" customHeight="1" x14ac:dyDescent="0.3"/>
    <row r="156" ht="20.25" customHeight="1" x14ac:dyDescent="0.3"/>
    <row r="157" ht="20.25" customHeight="1" x14ac:dyDescent="0.3"/>
    <row r="158" ht="20.25" customHeight="1" x14ac:dyDescent="0.3"/>
    <row r="159" ht="20.25" customHeight="1" x14ac:dyDescent="0.3"/>
    <row r="160" ht="20.25" customHeight="1" x14ac:dyDescent="0.3"/>
    <row r="161" ht="20.25" customHeight="1" x14ac:dyDescent="0.3"/>
    <row r="162" ht="20.25" customHeight="1" x14ac:dyDescent="0.3"/>
    <row r="163" ht="20.25" customHeight="1" x14ac:dyDescent="0.3"/>
    <row r="164" ht="20.25" customHeight="1" x14ac:dyDescent="0.3"/>
    <row r="165" ht="20.25" customHeight="1" x14ac:dyDescent="0.3"/>
    <row r="166" ht="20.25" customHeight="1" x14ac:dyDescent="0.3"/>
    <row r="167" ht="20.25" customHeight="1" x14ac:dyDescent="0.3"/>
    <row r="168" ht="20.25" customHeight="1" x14ac:dyDescent="0.3"/>
    <row r="169" ht="20.25" customHeight="1" x14ac:dyDescent="0.3"/>
    <row r="170" ht="20.25" customHeight="1" x14ac:dyDescent="0.3"/>
    <row r="171" ht="20.25" customHeight="1" x14ac:dyDescent="0.3"/>
    <row r="172" ht="20.25" customHeight="1" x14ac:dyDescent="0.3"/>
    <row r="173" ht="20.25" customHeight="1" x14ac:dyDescent="0.3"/>
    <row r="174" ht="20.25" customHeight="1" x14ac:dyDescent="0.3"/>
    <row r="175" ht="20.25" customHeight="1" x14ac:dyDescent="0.3"/>
    <row r="176" ht="20.25" customHeight="1" x14ac:dyDescent="0.3"/>
    <row r="177" ht="20.25" customHeight="1" x14ac:dyDescent="0.3"/>
    <row r="178" ht="20.25" customHeight="1" x14ac:dyDescent="0.3"/>
    <row r="179" ht="20.25" customHeight="1" x14ac:dyDescent="0.3"/>
    <row r="180" ht="20.25" customHeight="1" x14ac:dyDescent="0.3"/>
    <row r="181" ht="20.25" customHeight="1" x14ac:dyDescent="0.3"/>
    <row r="182" ht="20.25" customHeight="1" x14ac:dyDescent="0.3"/>
    <row r="183" ht="20.25" customHeight="1" x14ac:dyDescent="0.3"/>
    <row r="184" ht="20.25" customHeight="1" x14ac:dyDescent="0.3"/>
    <row r="185" ht="20.25" customHeight="1" x14ac:dyDescent="0.3"/>
    <row r="186" ht="20.25" customHeight="1" x14ac:dyDescent="0.3"/>
    <row r="187" ht="20.25" customHeight="1" x14ac:dyDescent="0.3"/>
    <row r="188" ht="20.25" customHeight="1" x14ac:dyDescent="0.3"/>
    <row r="189" ht="20.25" customHeight="1" x14ac:dyDescent="0.3"/>
    <row r="190" ht="20.25" customHeight="1" x14ac:dyDescent="0.3"/>
    <row r="191" ht="20.25" customHeight="1" x14ac:dyDescent="0.3"/>
    <row r="192" ht="20.25" customHeight="1" x14ac:dyDescent="0.3"/>
    <row r="193" ht="20.25" customHeight="1" x14ac:dyDescent="0.3"/>
    <row r="194" ht="20.25" customHeight="1" x14ac:dyDescent="0.3"/>
    <row r="195" ht="20.25" customHeight="1" x14ac:dyDescent="0.3"/>
    <row r="196" ht="20.25" customHeight="1" x14ac:dyDescent="0.3"/>
    <row r="197" ht="20.25" customHeight="1" x14ac:dyDescent="0.3"/>
    <row r="198" ht="20.25" customHeight="1" x14ac:dyDescent="0.3"/>
    <row r="199" ht="20.25" customHeight="1" x14ac:dyDescent="0.3"/>
    <row r="200" ht="20.25" customHeight="1" x14ac:dyDescent="0.3"/>
    <row r="201" ht="20.25" customHeight="1" x14ac:dyDescent="0.3"/>
    <row r="202" ht="20.25" customHeight="1" x14ac:dyDescent="0.3"/>
    <row r="203" ht="20.25" customHeight="1" x14ac:dyDescent="0.3"/>
    <row r="204" ht="20.25" customHeight="1" x14ac:dyDescent="0.3"/>
    <row r="205" ht="20.25" customHeight="1" x14ac:dyDescent="0.3"/>
    <row r="206" ht="20.25" customHeight="1" x14ac:dyDescent="0.3"/>
    <row r="207" ht="20.25" customHeight="1" x14ac:dyDescent="0.3"/>
    <row r="208" ht="20.25" customHeight="1" x14ac:dyDescent="0.3"/>
    <row r="209" ht="20.25" customHeight="1" x14ac:dyDescent="0.3"/>
    <row r="210" ht="20.25" customHeight="1" x14ac:dyDescent="0.3"/>
    <row r="211" ht="20.25" customHeight="1" x14ac:dyDescent="0.3"/>
    <row r="212" ht="20.25" customHeight="1" x14ac:dyDescent="0.3"/>
    <row r="213" ht="20.25" customHeight="1" x14ac:dyDescent="0.3"/>
    <row r="214" ht="20.25" customHeight="1" x14ac:dyDescent="0.3"/>
    <row r="215" ht="20.25" customHeight="1" x14ac:dyDescent="0.3"/>
    <row r="216" ht="20.25" customHeight="1" x14ac:dyDescent="0.3"/>
    <row r="217" ht="20.25" customHeight="1" x14ac:dyDescent="0.3"/>
    <row r="218" ht="20.25" customHeight="1" x14ac:dyDescent="0.3"/>
    <row r="219" ht="20.25" customHeight="1" x14ac:dyDescent="0.3"/>
    <row r="220" ht="20.25" customHeight="1" x14ac:dyDescent="0.3"/>
    <row r="221" ht="20.25" customHeight="1" x14ac:dyDescent="0.3"/>
    <row r="222" ht="20.25" customHeight="1" x14ac:dyDescent="0.3"/>
    <row r="223" ht="20.25" customHeight="1" x14ac:dyDescent="0.3"/>
    <row r="224" ht="20.25" customHeight="1" x14ac:dyDescent="0.3"/>
    <row r="225" ht="20.25" customHeight="1" x14ac:dyDescent="0.3"/>
    <row r="226" ht="20.25" customHeight="1" x14ac:dyDescent="0.3"/>
    <row r="227" ht="20.25" customHeight="1" x14ac:dyDescent="0.3"/>
    <row r="228" ht="20.25" customHeight="1" x14ac:dyDescent="0.3"/>
    <row r="229" ht="20.25" customHeight="1" x14ac:dyDescent="0.3"/>
    <row r="230" ht="20.25" customHeight="1" x14ac:dyDescent="0.3"/>
    <row r="231" ht="20.25" customHeight="1" x14ac:dyDescent="0.3"/>
    <row r="232" ht="20.25" customHeight="1" x14ac:dyDescent="0.3"/>
    <row r="233" ht="20.25" customHeight="1" x14ac:dyDescent="0.3"/>
    <row r="234" ht="20.25" customHeight="1" x14ac:dyDescent="0.3"/>
    <row r="235" ht="20.25" customHeight="1" x14ac:dyDescent="0.3"/>
    <row r="236" ht="20.25" customHeight="1" x14ac:dyDescent="0.3"/>
    <row r="237" ht="20.25" customHeight="1" x14ac:dyDescent="0.3"/>
    <row r="238" ht="20.25" customHeight="1" x14ac:dyDescent="0.3"/>
    <row r="239" ht="20.25" customHeight="1" x14ac:dyDescent="0.3"/>
    <row r="240" ht="20.25" customHeight="1" x14ac:dyDescent="0.3"/>
    <row r="241" ht="20.25" customHeight="1" x14ac:dyDescent="0.3"/>
    <row r="242" ht="20.25" customHeight="1" x14ac:dyDescent="0.3"/>
    <row r="243" ht="20.25" customHeight="1" x14ac:dyDescent="0.3"/>
    <row r="244" ht="20.25" customHeight="1" x14ac:dyDescent="0.3"/>
    <row r="245" ht="20.25" customHeight="1" x14ac:dyDescent="0.3"/>
    <row r="246" ht="20.25" customHeight="1" x14ac:dyDescent="0.3"/>
    <row r="247" ht="20.25" customHeight="1" x14ac:dyDescent="0.3"/>
    <row r="248" ht="20.25" customHeight="1" x14ac:dyDescent="0.3"/>
    <row r="249" ht="20.25" customHeight="1" x14ac:dyDescent="0.3"/>
    <row r="250" ht="20.25" customHeight="1" x14ac:dyDescent="0.3"/>
    <row r="251" ht="20.25" customHeight="1" x14ac:dyDescent="0.3"/>
    <row r="252" ht="20.25" customHeight="1" x14ac:dyDescent="0.3"/>
    <row r="253" ht="20.25" customHeight="1" x14ac:dyDescent="0.3"/>
    <row r="254" ht="20.25" customHeight="1" x14ac:dyDescent="0.3"/>
    <row r="255" ht="20.25" customHeight="1" x14ac:dyDescent="0.3"/>
    <row r="256" ht="20.25" customHeight="1" x14ac:dyDescent="0.3"/>
    <row r="257" ht="20.25" customHeight="1" x14ac:dyDescent="0.3"/>
    <row r="258" ht="20.25" customHeight="1" x14ac:dyDescent="0.3"/>
    <row r="259" ht="20.25" customHeight="1" x14ac:dyDescent="0.3"/>
    <row r="260" ht="20.25" customHeight="1" x14ac:dyDescent="0.3"/>
    <row r="261" ht="20.25" customHeight="1" x14ac:dyDescent="0.3"/>
    <row r="262" ht="20.25" customHeight="1" x14ac:dyDescent="0.3"/>
    <row r="263" ht="20.25" customHeight="1" x14ac:dyDescent="0.3"/>
    <row r="264" ht="20.25" customHeight="1" x14ac:dyDescent="0.3"/>
    <row r="265" ht="20.25" customHeight="1" x14ac:dyDescent="0.3"/>
    <row r="266" ht="20.25" customHeight="1" x14ac:dyDescent="0.3"/>
    <row r="267" ht="20.25" customHeight="1" x14ac:dyDescent="0.3"/>
    <row r="268" ht="20.25" customHeight="1" x14ac:dyDescent="0.3"/>
    <row r="269" ht="20.25" customHeight="1" x14ac:dyDescent="0.3"/>
    <row r="270" ht="20.25" customHeight="1" x14ac:dyDescent="0.3"/>
    <row r="271" ht="20.25" customHeight="1" x14ac:dyDescent="0.3"/>
    <row r="272" ht="20.25" customHeight="1" x14ac:dyDescent="0.3"/>
    <row r="273" ht="20.25" customHeight="1" x14ac:dyDescent="0.3"/>
    <row r="274" ht="20.25" customHeight="1" x14ac:dyDescent="0.3"/>
    <row r="275" ht="20.25" customHeight="1" x14ac:dyDescent="0.3"/>
    <row r="276" ht="20.25" customHeight="1" x14ac:dyDescent="0.3"/>
    <row r="277" ht="20.25" customHeight="1" x14ac:dyDescent="0.3"/>
    <row r="278" ht="20.25" customHeight="1" x14ac:dyDescent="0.3"/>
    <row r="279" ht="20.25" customHeight="1" x14ac:dyDescent="0.3"/>
    <row r="280" ht="20.25" customHeight="1" x14ac:dyDescent="0.3"/>
    <row r="281" ht="20.25" customHeight="1" x14ac:dyDescent="0.3"/>
    <row r="282" ht="20.25" customHeight="1" x14ac:dyDescent="0.3"/>
    <row r="283" ht="20.25" customHeight="1" x14ac:dyDescent="0.3"/>
    <row r="284" ht="20.25" customHeight="1" x14ac:dyDescent="0.3"/>
    <row r="285" ht="20.25" customHeight="1" x14ac:dyDescent="0.3"/>
    <row r="286" ht="20.25" customHeight="1" x14ac:dyDescent="0.3"/>
    <row r="287" ht="20.25" customHeight="1" x14ac:dyDescent="0.3"/>
    <row r="288" ht="20.25" customHeight="1" x14ac:dyDescent="0.3"/>
    <row r="289" ht="20.25" customHeight="1" x14ac:dyDescent="0.3"/>
    <row r="290" ht="20.25" customHeight="1" x14ac:dyDescent="0.3"/>
    <row r="291" ht="20.25" customHeight="1" x14ac:dyDescent="0.3"/>
    <row r="292" ht="20.25" customHeight="1" x14ac:dyDescent="0.3"/>
    <row r="293" ht="20.25" customHeight="1" x14ac:dyDescent="0.3"/>
    <row r="294" ht="20.25" customHeight="1" x14ac:dyDescent="0.3"/>
    <row r="295" ht="20.25" customHeight="1" x14ac:dyDescent="0.3"/>
    <row r="296" ht="20.25" customHeight="1" x14ac:dyDescent="0.3"/>
    <row r="297" ht="20.25" customHeight="1" x14ac:dyDescent="0.3"/>
    <row r="298" ht="20.25" customHeight="1" x14ac:dyDescent="0.3"/>
    <row r="299" ht="20.25" customHeight="1" x14ac:dyDescent="0.3"/>
    <row r="300" ht="20.25" customHeight="1" x14ac:dyDescent="0.3"/>
    <row r="301" ht="20.25" customHeight="1" x14ac:dyDescent="0.3"/>
    <row r="302" ht="20.25" customHeight="1" x14ac:dyDescent="0.3"/>
    <row r="303" ht="20.25" customHeight="1" x14ac:dyDescent="0.3"/>
    <row r="304" ht="20.25" customHeight="1" x14ac:dyDescent="0.3"/>
    <row r="305" ht="20.25" customHeight="1" x14ac:dyDescent="0.3"/>
    <row r="306" ht="20.25" customHeight="1" x14ac:dyDescent="0.3"/>
    <row r="307" ht="20.25" customHeight="1" x14ac:dyDescent="0.3"/>
    <row r="308" ht="20.25" customHeight="1" x14ac:dyDescent="0.3"/>
    <row r="309" ht="20.25" customHeight="1" x14ac:dyDescent="0.3"/>
    <row r="310" ht="20.25" customHeight="1" x14ac:dyDescent="0.3"/>
    <row r="311" ht="20.25" customHeight="1" x14ac:dyDescent="0.3"/>
    <row r="312" ht="20.25" customHeight="1" x14ac:dyDescent="0.3"/>
    <row r="313" ht="20.25" customHeight="1" x14ac:dyDescent="0.3"/>
    <row r="314" ht="20.25" customHeight="1" x14ac:dyDescent="0.3"/>
    <row r="315" ht="20.25" customHeight="1" x14ac:dyDescent="0.3"/>
    <row r="316" ht="20.25" customHeight="1" x14ac:dyDescent="0.3"/>
    <row r="317" ht="20.25" customHeight="1" x14ac:dyDescent="0.3"/>
    <row r="318" ht="20.25" customHeight="1" x14ac:dyDescent="0.3"/>
    <row r="319" ht="20.25" customHeight="1" x14ac:dyDescent="0.3"/>
    <row r="320" ht="20.25" customHeight="1" x14ac:dyDescent="0.3"/>
    <row r="321" ht="20.25" customHeight="1" x14ac:dyDescent="0.3"/>
    <row r="322" ht="20.25" customHeight="1" x14ac:dyDescent="0.3"/>
    <row r="323" ht="20.25" customHeight="1" x14ac:dyDescent="0.3"/>
    <row r="324" ht="20.25" customHeight="1" x14ac:dyDescent="0.3"/>
    <row r="325" ht="20.25" customHeight="1" x14ac:dyDescent="0.3"/>
    <row r="326" ht="20.25" customHeight="1" x14ac:dyDescent="0.3"/>
    <row r="327" ht="20.25" customHeight="1" x14ac:dyDescent="0.3"/>
    <row r="328" ht="20.25" customHeight="1" x14ac:dyDescent="0.3"/>
    <row r="329" ht="20.25" customHeight="1" x14ac:dyDescent="0.3"/>
    <row r="330" ht="20.25" customHeight="1" x14ac:dyDescent="0.3"/>
    <row r="331" ht="20.25" customHeight="1" x14ac:dyDescent="0.3"/>
    <row r="332" ht="20.25" customHeight="1" x14ac:dyDescent="0.3"/>
    <row r="333" ht="20.25" customHeight="1" x14ac:dyDescent="0.3"/>
    <row r="334" ht="20.25" customHeight="1" x14ac:dyDescent="0.3"/>
    <row r="335" ht="20.25" customHeight="1" x14ac:dyDescent="0.3"/>
    <row r="336" ht="20.25" customHeight="1" x14ac:dyDescent="0.3"/>
    <row r="337" ht="20.25" customHeight="1" x14ac:dyDescent="0.3"/>
    <row r="338" ht="20.25" customHeight="1" x14ac:dyDescent="0.3"/>
    <row r="339" ht="20.25" customHeight="1" x14ac:dyDescent="0.3"/>
    <row r="340" ht="20.25" customHeight="1" x14ac:dyDescent="0.3"/>
    <row r="341" ht="20.25" customHeight="1" x14ac:dyDescent="0.3"/>
    <row r="342" ht="20.25" customHeight="1" x14ac:dyDescent="0.3"/>
    <row r="343" ht="20.25" customHeight="1" x14ac:dyDescent="0.3"/>
    <row r="344" ht="20.25" customHeight="1" x14ac:dyDescent="0.3"/>
    <row r="345" ht="20.25" customHeight="1" x14ac:dyDescent="0.3"/>
    <row r="346" ht="20.25" customHeight="1" x14ac:dyDescent="0.3"/>
    <row r="347" ht="20.25" customHeight="1" x14ac:dyDescent="0.3"/>
    <row r="348" ht="20.25" customHeight="1" x14ac:dyDescent="0.3"/>
    <row r="349" ht="20.25" customHeight="1" x14ac:dyDescent="0.3"/>
    <row r="350" ht="20.25" customHeight="1" x14ac:dyDescent="0.3"/>
    <row r="351" ht="20.25" customHeight="1" x14ac:dyDescent="0.3"/>
    <row r="352" ht="20.25" customHeight="1" x14ac:dyDescent="0.3"/>
    <row r="353" ht="20.25" customHeight="1" x14ac:dyDescent="0.3"/>
    <row r="354" ht="20.25" customHeight="1" x14ac:dyDescent="0.3"/>
    <row r="355" ht="20.25" customHeight="1" x14ac:dyDescent="0.3"/>
    <row r="356" ht="20.25" customHeight="1" x14ac:dyDescent="0.3"/>
    <row r="357" ht="20.25" customHeight="1" x14ac:dyDescent="0.3"/>
    <row r="358" ht="20.25" customHeight="1" x14ac:dyDescent="0.3"/>
    <row r="359" ht="20.25" customHeight="1" x14ac:dyDescent="0.3"/>
    <row r="360" ht="20.25" customHeight="1" x14ac:dyDescent="0.3"/>
    <row r="361" ht="20.25" customHeight="1" x14ac:dyDescent="0.3"/>
    <row r="362" ht="20.25" customHeight="1" x14ac:dyDescent="0.3"/>
    <row r="363" ht="20.25" customHeight="1" x14ac:dyDescent="0.3"/>
    <row r="364" ht="20.25" customHeight="1" x14ac:dyDescent="0.3"/>
    <row r="365" ht="20.25" customHeight="1" x14ac:dyDescent="0.3"/>
    <row r="366" ht="20.25" customHeight="1" x14ac:dyDescent="0.3"/>
    <row r="367" ht="20.25" customHeight="1" x14ac:dyDescent="0.3"/>
    <row r="368" ht="20.25" customHeight="1" x14ac:dyDescent="0.3"/>
    <row r="369" ht="20.25" customHeight="1" x14ac:dyDescent="0.3"/>
    <row r="370" ht="20.25" customHeight="1" x14ac:dyDescent="0.3"/>
    <row r="371" ht="20.25" customHeight="1" x14ac:dyDescent="0.3"/>
    <row r="372" ht="20.25" customHeight="1" x14ac:dyDescent="0.3"/>
    <row r="373" ht="20.25" customHeight="1" x14ac:dyDescent="0.3"/>
    <row r="374" ht="20.25" customHeight="1" x14ac:dyDescent="0.3"/>
    <row r="375" ht="20.25" customHeight="1" x14ac:dyDescent="0.3"/>
    <row r="376" ht="20.25" customHeight="1" x14ac:dyDescent="0.3"/>
    <row r="377" ht="20.25" customHeight="1" x14ac:dyDescent="0.3"/>
    <row r="378" ht="20.25" customHeight="1" x14ac:dyDescent="0.3"/>
    <row r="379" ht="20.25" customHeight="1" x14ac:dyDescent="0.3"/>
    <row r="380" ht="20.25" customHeight="1" x14ac:dyDescent="0.3"/>
    <row r="381" ht="20.25" customHeight="1" x14ac:dyDescent="0.3"/>
    <row r="382" ht="20.25" customHeight="1" x14ac:dyDescent="0.3"/>
    <row r="383" ht="20.25" customHeight="1" x14ac:dyDescent="0.3"/>
    <row r="384" ht="20.25" customHeight="1" x14ac:dyDescent="0.3"/>
    <row r="385" ht="20.25" customHeight="1" x14ac:dyDescent="0.3"/>
    <row r="386" ht="20.25" customHeight="1" x14ac:dyDescent="0.3"/>
    <row r="387" ht="20.25" customHeight="1" x14ac:dyDescent="0.3"/>
    <row r="388" ht="20.25" customHeight="1" x14ac:dyDescent="0.3"/>
    <row r="389" ht="20.25" customHeight="1" x14ac:dyDescent="0.3"/>
    <row r="390" ht="20.25" customHeight="1" x14ac:dyDescent="0.3"/>
    <row r="391" ht="20.25" customHeight="1" x14ac:dyDescent="0.3"/>
    <row r="392" ht="20.25" customHeight="1" x14ac:dyDescent="0.3"/>
    <row r="393" ht="20.25" customHeight="1" x14ac:dyDescent="0.3"/>
    <row r="394" ht="20.25" customHeight="1" x14ac:dyDescent="0.3"/>
    <row r="395" ht="20.25" customHeight="1" x14ac:dyDescent="0.3"/>
    <row r="396" ht="20.25" customHeight="1" x14ac:dyDescent="0.3"/>
    <row r="397" ht="20.25" customHeight="1" x14ac:dyDescent="0.3"/>
    <row r="398" ht="20.25" customHeight="1" x14ac:dyDescent="0.3"/>
    <row r="399" ht="20.25" customHeight="1" x14ac:dyDescent="0.3"/>
    <row r="400" ht="20.25" customHeight="1" x14ac:dyDescent="0.3"/>
    <row r="401" ht="20.25" customHeight="1" x14ac:dyDescent="0.3"/>
    <row r="402" ht="20.25" customHeight="1" x14ac:dyDescent="0.3"/>
    <row r="403" ht="20.25" customHeight="1" x14ac:dyDescent="0.3"/>
    <row r="404" ht="20.25" customHeight="1" x14ac:dyDescent="0.3"/>
    <row r="405" ht="20.25" customHeight="1" x14ac:dyDescent="0.3"/>
    <row r="406" ht="20.25" customHeight="1" x14ac:dyDescent="0.3"/>
    <row r="407" ht="20.25" customHeight="1" x14ac:dyDescent="0.3"/>
    <row r="408" ht="20.25" customHeight="1" x14ac:dyDescent="0.3"/>
    <row r="409" ht="20.25" customHeight="1" x14ac:dyDescent="0.3"/>
    <row r="410" ht="20.25" customHeight="1" x14ac:dyDescent="0.3"/>
    <row r="411" ht="20.25" customHeight="1" x14ac:dyDescent="0.3"/>
    <row r="412" ht="20.25" customHeight="1" x14ac:dyDescent="0.3"/>
    <row r="413" ht="20.25" customHeight="1" x14ac:dyDescent="0.3"/>
    <row r="414" ht="20.25" customHeight="1" x14ac:dyDescent="0.3"/>
    <row r="415" ht="20.25" customHeight="1" x14ac:dyDescent="0.3"/>
    <row r="416" ht="20.25" customHeight="1" x14ac:dyDescent="0.3"/>
    <row r="417" ht="20.25" customHeight="1" x14ac:dyDescent="0.3"/>
    <row r="418" ht="20.25" customHeight="1" x14ac:dyDescent="0.3"/>
    <row r="419" ht="20.25" customHeight="1" x14ac:dyDescent="0.3"/>
    <row r="420" ht="20.25" customHeight="1" x14ac:dyDescent="0.3"/>
    <row r="421" ht="20.25" customHeight="1" x14ac:dyDescent="0.3"/>
    <row r="422" ht="20.25" customHeight="1" x14ac:dyDescent="0.3"/>
    <row r="423" ht="20.25" customHeight="1" x14ac:dyDescent="0.3"/>
    <row r="424" ht="20.25" customHeight="1" x14ac:dyDescent="0.3"/>
    <row r="425" ht="20.25" customHeight="1" x14ac:dyDescent="0.3"/>
    <row r="426" ht="20.25" customHeight="1" x14ac:dyDescent="0.3"/>
    <row r="427" ht="20.25" customHeight="1" x14ac:dyDescent="0.3"/>
    <row r="428" ht="20.25" customHeight="1" x14ac:dyDescent="0.3"/>
    <row r="429" ht="20.25" customHeight="1" x14ac:dyDescent="0.3"/>
    <row r="430" ht="20.25" customHeight="1" x14ac:dyDescent="0.3"/>
    <row r="431" ht="20.25" customHeight="1" x14ac:dyDescent="0.3"/>
    <row r="432" ht="20.25" customHeight="1" x14ac:dyDescent="0.3"/>
    <row r="433" ht="20.25" customHeight="1" x14ac:dyDescent="0.3"/>
    <row r="434" ht="20.25" customHeight="1" x14ac:dyDescent="0.3"/>
    <row r="435" ht="20.25" customHeight="1" x14ac:dyDescent="0.3"/>
    <row r="436" ht="20.25" customHeight="1" x14ac:dyDescent="0.3"/>
    <row r="437" ht="20.25" customHeight="1" x14ac:dyDescent="0.3"/>
    <row r="438" ht="20.25" customHeight="1" x14ac:dyDescent="0.3"/>
    <row r="439" ht="20.25" customHeight="1" x14ac:dyDescent="0.3"/>
    <row r="440" ht="20.25" customHeight="1" x14ac:dyDescent="0.3"/>
    <row r="441" ht="20.25" customHeight="1" x14ac:dyDescent="0.3"/>
    <row r="442" ht="20.25" customHeight="1" x14ac:dyDescent="0.3"/>
    <row r="443" ht="20.25" customHeight="1" x14ac:dyDescent="0.3"/>
    <row r="444" ht="20.25" customHeight="1" x14ac:dyDescent="0.3"/>
    <row r="445" ht="20.25" customHeight="1" x14ac:dyDescent="0.3"/>
    <row r="446" ht="20.25" customHeight="1" x14ac:dyDescent="0.3"/>
    <row r="447" ht="20.25" customHeight="1" x14ac:dyDescent="0.3"/>
    <row r="448" ht="20.25" customHeight="1" x14ac:dyDescent="0.3"/>
    <row r="449" ht="20.25" customHeight="1" x14ac:dyDescent="0.3"/>
    <row r="450" ht="20.25" customHeight="1" x14ac:dyDescent="0.3"/>
    <row r="451" ht="20.25" customHeight="1" x14ac:dyDescent="0.3"/>
    <row r="452" ht="20.25" customHeight="1" x14ac:dyDescent="0.3"/>
    <row r="453" ht="20.25" customHeight="1" x14ac:dyDescent="0.3"/>
    <row r="454" ht="20.25" customHeight="1" x14ac:dyDescent="0.3"/>
    <row r="455" ht="20.25" customHeight="1" x14ac:dyDescent="0.3"/>
    <row r="456" ht="20.25" customHeight="1" x14ac:dyDescent="0.3"/>
    <row r="457" ht="20.25" customHeight="1" x14ac:dyDescent="0.3"/>
    <row r="458" ht="20.25" customHeight="1" x14ac:dyDescent="0.3"/>
    <row r="459" ht="20.25" customHeight="1" x14ac:dyDescent="0.3"/>
    <row r="460" ht="20.25" customHeight="1" x14ac:dyDescent="0.3"/>
    <row r="461" ht="20.25" customHeight="1" x14ac:dyDescent="0.3"/>
    <row r="462" ht="20.25" customHeight="1" x14ac:dyDescent="0.3"/>
    <row r="463" ht="20.25" customHeight="1" x14ac:dyDescent="0.3"/>
    <row r="464" ht="20.25" customHeight="1" x14ac:dyDescent="0.3"/>
    <row r="465" ht="20.25" customHeight="1" x14ac:dyDescent="0.3"/>
    <row r="466" ht="20.25" customHeight="1" x14ac:dyDescent="0.3"/>
    <row r="467" ht="20.25" customHeight="1" x14ac:dyDescent="0.3"/>
    <row r="468" ht="20.25" customHeight="1" x14ac:dyDescent="0.3"/>
    <row r="469" ht="20.25" customHeight="1" x14ac:dyDescent="0.3"/>
    <row r="470" ht="20.25" customHeight="1" x14ac:dyDescent="0.3"/>
    <row r="471" ht="20.25" customHeight="1" x14ac:dyDescent="0.3"/>
    <row r="472" ht="20.25" customHeight="1" x14ac:dyDescent="0.3"/>
    <row r="473" ht="20.25" customHeight="1" x14ac:dyDescent="0.3"/>
    <row r="474" ht="20.25" customHeight="1" x14ac:dyDescent="0.3"/>
    <row r="475" ht="20.25" customHeight="1" x14ac:dyDescent="0.3"/>
    <row r="476" ht="20.25" customHeight="1" x14ac:dyDescent="0.3"/>
    <row r="477" ht="20.25" customHeight="1" x14ac:dyDescent="0.3"/>
    <row r="478" ht="20.25" customHeight="1" x14ac:dyDescent="0.3"/>
    <row r="479" ht="20.25" customHeight="1" x14ac:dyDescent="0.3"/>
    <row r="480" ht="20.25" customHeight="1" x14ac:dyDescent="0.3"/>
    <row r="481" ht="20.25" customHeight="1" x14ac:dyDescent="0.3"/>
    <row r="482" ht="20.25" customHeight="1" x14ac:dyDescent="0.3"/>
    <row r="483" ht="20.25" customHeight="1" x14ac:dyDescent="0.3"/>
    <row r="484" ht="20.25" customHeight="1" x14ac:dyDescent="0.3"/>
    <row r="485" ht="20.25" customHeight="1" x14ac:dyDescent="0.3"/>
    <row r="486" ht="20.25" customHeight="1" x14ac:dyDescent="0.3"/>
    <row r="487" ht="20.25" customHeight="1" x14ac:dyDescent="0.3"/>
    <row r="488" ht="20.25" customHeight="1" x14ac:dyDescent="0.3"/>
    <row r="489" ht="20.25" customHeight="1" x14ac:dyDescent="0.3"/>
    <row r="490" ht="20.25" customHeight="1" x14ac:dyDescent="0.3"/>
    <row r="491" ht="20.25" customHeight="1" x14ac:dyDescent="0.3"/>
    <row r="492" ht="20.25" customHeight="1" x14ac:dyDescent="0.3"/>
    <row r="493" ht="20.25" customHeight="1" x14ac:dyDescent="0.3"/>
    <row r="494" ht="20.25" customHeight="1" x14ac:dyDescent="0.3"/>
    <row r="495" ht="20.25" customHeight="1" x14ac:dyDescent="0.3"/>
    <row r="496" ht="20.25" customHeight="1" x14ac:dyDescent="0.3"/>
    <row r="497" ht="20.25" customHeight="1" x14ac:dyDescent="0.3"/>
    <row r="498" ht="20.25" customHeight="1" x14ac:dyDescent="0.3"/>
    <row r="499" ht="20.25" customHeight="1" x14ac:dyDescent="0.3"/>
    <row r="500" ht="20.25" customHeight="1" x14ac:dyDescent="0.3"/>
    <row r="501" ht="20.25" customHeight="1" x14ac:dyDescent="0.3"/>
    <row r="502" ht="20.25" customHeight="1" x14ac:dyDescent="0.3"/>
    <row r="503" ht="20.25" customHeight="1" x14ac:dyDescent="0.3"/>
    <row r="504" ht="20.25" customHeight="1" x14ac:dyDescent="0.3"/>
    <row r="505" ht="20.25" customHeight="1" x14ac:dyDescent="0.3"/>
    <row r="506" ht="20.25" customHeight="1" x14ac:dyDescent="0.3"/>
    <row r="507" ht="20.25" customHeight="1" x14ac:dyDescent="0.3"/>
    <row r="508" ht="20.25" customHeight="1" x14ac:dyDescent="0.3"/>
    <row r="509" ht="20.25" customHeight="1" x14ac:dyDescent="0.3"/>
    <row r="510" ht="20.25" customHeight="1" x14ac:dyDescent="0.3"/>
    <row r="511" ht="20.25" customHeight="1" x14ac:dyDescent="0.3"/>
    <row r="512" ht="20.25" customHeight="1" x14ac:dyDescent="0.3"/>
    <row r="513" ht="20.25" customHeight="1" x14ac:dyDescent="0.3"/>
    <row r="514" ht="20.25" customHeight="1" x14ac:dyDescent="0.3"/>
    <row r="515" ht="20.25" customHeight="1" x14ac:dyDescent="0.3"/>
    <row r="516" ht="20.25" customHeight="1" x14ac:dyDescent="0.3"/>
    <row r="517" ht="20.25" customHeight="1" x14ac:dyDescent="0.3"/>
    <row r="518" ht="20.25" customHeight="1" x14ac:dyDescent="0.3"/>
    <row r="519" ht="20.25" customHeight="1" x14ac:dyDescent="0.3"/>
    <row r="520" ht="20.25" customHeight="1" x14ac:dyDescent="0.3"/>
    <row r="521" ht="20.25" customHeight="1" x14ac:dyDescent="0.3"/>
    <row r="522" ht="20.25" customHeight="1" x14ac:dyDescent="0.3"/>
    <row r="523" ht="20.25" customHeight="1" x14ac:dyDescent="0.3"/>
    <row r="524" ht="20.25" customHeight="1" x14ac:dyDescent="0.3"/>
    <row r="525" ht="20.25" customHeight="1" x14ac:dyDescent="0.3"/>
    <row r="526" ht="20.25" customHeight="1" x14ac:dyDescent="0.3"/>
    <row r="527" ht="20.25" customHeight="1" x14ac:dyDescent="0.3"/>
    <row r="528" ht="20.25" customHeight="1" x14ac:dyDescent="0.3"/>
    <row r="529" ht="20.25" customHeight="1" x14ac:dyDescent="0.3"/>
    <row r="530" ht="20.25" customHeight="1" x14ac:dyDescent="0.3"/>
    <row r="531" ht="20.25" customHeight="1" x14ac:dyDescent="0.3"/>
    <row r="532" ht="20.25" customHeight="1" x14ac:dyDescent="0.3"/>
    <row r="533" ht="20.25" customHeight="1" x14ac:dyDescent="0.3"/>
    <row r="534" ht="20.25" customHeight="1" x14ac:dyDescent="0.3"/>
    <row r="535" ht="20.25" customHeight="1" x14ac:dyDescent="0.3"/>
    <row r="536" ht="20.25" customHeight="1" x14ac:dyDescent="0.3"/>
    <row r="537" ht="20.25" customHeight="1" x14ac:dyDescent="0.3"/>
    <row r="538" ht="20.25" customHeight="1" x14ac:dyDescent="0.3"/>
    <row r="539" ht="20.25" customHeight="1" x14ac:dyDescent="0.3"/>
    <row r="540" ht="20.25" customHeight="1" x14ac:dyDescent="0.3"/>
    <row r="541" ht="20.25" customHeight="1" x14ac:dyDescent="0.3"/>
    <row r="542" ht="20.25" customHeight="1" x14ac:dyDescent="0.3"/>
    <row r="543" ht="20.25" customHeight="1" x14ac:dyDescent="0.3"/>
    <row r="544" ht="20.25" customHeight="1" x14ac:dyDescent="0.3"/>
    <row r="545" ht="20.25" customHeight="1" x14ac:dyDescent="0.3"/>
    <row r="546" ht="20.25" customHeight="1" x14ac:dyDescent="0.3"/>
    <row r="547" ht="20.25" customHeight="1" x14ac:dyDescent="0.3"/>
    <row r="548" ht="20.25" customHeight="1" x14ac:dyDescent="0.3"/>
    <row r="549" ht="20.25" customHeight="1" x14ac:dyDescent="0.3"/>
    <row r="550" ht="20.25" customHeight="1" x14ac:dyDescent="0.3"/>
    <row r="551" ht="20.25" customHeight="1" x14ac:dyDescent="0.3"/>
    <row r="552" ht="20.25" customHeight="1" x14ac:dyDescent="0.3"/>
    <row r="553" ht="20.25" customHeight="1" x14ac:dyDescent="0.3"/>
    <row r="554" ht="20.25" customHeight="1" x14ac:dyDescent="0.3"/>
    <row r="555" ht="20.25" customHeight="1" x14ac:dyDescent="0.3"/>
    <row r="556" ht="20.25" customHeight="1" x14ac:dyDescent="0.3"/>
    <row r="557" ht="20.25" customHeight="1" x14ac:dyDescent="0.3"/>
    <row r="558" ht="20.25" customHeight="1" x14ac:dyDescent="0.3"/>
    <row r="559" ht="20.25" customHeight="1" x14ac:dyDescent="0.3"/>
    <row r="560" ht="20.25" customHeight="1" x14ac:dyDescent="0.3"/>
    <row r="561" ht="20.25" customHeight="1" x14ac:dyDescent="0.3"/>
    <row r="562" ht="20.25" customHeight="1" x14ac:dyDescent="0.3"/>
    <row r="563" ht="20.25" customHeight="1" x14ac:dyDescent="0.3"/>
    <row r="564" ht="20.25" customHeight="1" x14ac:dyDescent="0.3"/>
    <row r="565" ht="20.25" customHeight="1" x14ac:dyDescent="0.3"/>
    <row r="566" ht="20.25" customHeight="1" x14ac:dyDescent="0.3"/>
    <row r="567" ht="20.25" customHeight="1" x14ac:dyDescent="0.3"/>
    <row r="568" ht="20.25" customHeight="1" x14ac:dyDescent="0.3"/>
    <row r="569" ht="20.25" customHeight="1" x14ac:dyDescent="0.3"/>
    <row r="570" ht="20.25" customHeight="1" x14ac:dyDescent="0.3"/>
    <row r="571" ht="20.25" customHeight="1" x14ac:dyDescent="0.3"/>
    <row r="572" ht="20.25" customHeight="1" x14ac:dyDescent="0.3"/>
    <row r="573" ht="20.25" customHeight="1" x14ac:dyDescent="0.3"/>
    <row r="574" ht="20.25" customHeight="1" x14ac:dyDescent="0.3"/>
    <row r="575" ht="20.25" customHeight="1" x14ac:dyDescent="0.3"/>
    <row r="576" ht="20.25" customHeight="1" x14ac:dyDescent="0.3"/>
    <row r="577" ht="20.25" customHeight="1" x14ac:dyDescent="0.3"/>
    <row r="578" ht="20.25" customHeight="1" x14ac:dyDescent="0.3"/>
    <row r="579" ht="20.25" customHeight="1" x14ac:dyDescent="0.3"/>
    <row r="580" ht="20.25" customHeight="1" x14ac:dyDescent="0.3"/>
    <row r="581" ht="20.25" customHeight="1" x14ac:dyDescent="0.3"/>
    <row r="582" ht="20.25" customHeight="1" x14ac:dyDescent="0.3"/>
    <row r="583" ht="20.25" customHeight="1" x14ac:dyDescent="0.3"/>
    <row r="584" ht="20.25" customHeight="1" x14ac:dyDescent="0.3"/>
    <row r="585" ht="20.25" customHeight="1" x14ac:dyDescent="0.3"/>
    <row r="586" ht="20.25" customHeight="1" x14ac:dyDescent="0.3"/>
    <row r="587" ht="20.25" customHeight="1" x14ac:dyDescent="0.3"/>
    <row r="588" ht="20.25" customHeight="1" x14ac:dyDescent="0.3"/>
    <row r="589" ht="20.25" customHeight="1" x14ac:dyDescent="0.3"/>
    <row r="590" ht="20.25" customHeight="1" x14ac:dyDescent="0.3"/>
    <row r="591" ht="20.25" customHeight="1" x14ac:dyDescent="0.3"/>
    <row r="592" ht="20.25" customHeight="1" x14ac:dyDescent="0.3"/>
    <row r="593" ht="20.25" customHeight="1" x14ac:dyDescent="0.3"/>
    <row r="594" ht="20.25" customHeight="1" x14ac:dyDescent="0.3"/>
    <row r="595" ht="20.25" customHeight="1" x14ac:dyDescent="0.3"/>
    <row r="596" ht="20.25" customHeight="1" x14ac:dyDescent="0.3"/>
    <row r="597" ht="20.25" customHeight="1" x14ac:dyDescent="0.3"/>
    <row r="598" ht="20.25" customHeight="1" x14ac:dyDescent="0.3"/>
    <row r="599" ht="20.25" customHeight="1" x14ac:dyDescent="0.3"/>
    <row r="600" ht="20.25" customHeight="1" x14ac:dyDescent="0.3"/>
    <row r="601" ht="20.25" customHeight="1" x14ac:dyDescent="0.3"/>
    <row r="602" ht="20.25" customHeight="1" x14ac:dyDescent="0.3"/>
    <row r="603" ht="20.25" customHeight="1" x14ac:dyDescent="0.3"/>
    <row r="604" ht="20.25" customHeight="1" x14ac:dyDescent="0.3"/>
    <row r="605" ht="20.25" customHeight="1" x14ac:dyDescent="0.3"/>
    <row r="606" ht="20.25" customHeight="1" x14ac:dyDescent="0.3"/>
    <row r="607" ht="20.25" customHeight="1" x14ac:dyDescent="0.3"/>
    <row r="608" ht="20.25" customHeight="1" x14ac:dyDescent="0.3"/>
    <row r="609" ht="20.25" customHeight="1" x14ac:dyDescent="0.3"/>
    <row r="610" ht="20.25" customHeight="1" x14ac:dyDescent="0.3"/>
    <row r="611" ht="20.25" customHeight="1" x14ac:dyDescent="0.3"/>
    <row r="612" ht="20.25" customHeight="1" x14ac:dyDescent="0.3"/>
    <row r="613" ht="20.25" customHeight="1" x14ac:dyDescent="0.3"/>
    <row r="614" ht="20.25" customHeight="1" x14ac:dyDescent="0.3"/>
    <row r="615" ht="20.25" customHeight="1" x14ac:dyDescent="0.3"/>
    <row r="616" ht="20.25" customHeight="1" x14ac:dyDescent="0.3"/>
    <row r="617" ht="20.25" customHeight="1" x14ac:dyDescent="0.3"/>
    <row r="618" ht="20.25" customHeight="1" x14ac:dyDescent="0.3"/>
    <row r="619" ht="20.25" customHeight="1" x14ac:dyDescent="0.3"/>
    <row r="620" ht="20.25" customHeight="1" x14ac:dyDescent="0.3"/>
    <row r="621" ht="20.25" customHeight="1" x14ac:dyDescent="0.3"/>
    <row r="622" ht="20.25" customHeight="1" x14ac:dyDescent="0.3"/>
    <row r="623" ht="20.25" customHeight="1" x14ac:dyDescent="0.3"/>
    <row r="624" ht="20.25" customHeight="1" x14ac:dyDescent="0.3"/>
    <row r="625" ht="20.25" customHeight="1" x14ac:dyDescent="0.3"/>
    <row r="626" ht="20.25" customHeight="1" x14ac:dyDescent="0.3"/>
    <row r="627" ht="20.25" customHeight="1" x14ac:dyDescent="0.3"/>
    <row r="628" ht="20.25" customHeight="1" x14ac:dyDescent="0.3"/>
    <row r="629" ht="20.25" customHeight="1" x14ac:dyDescent="0.3"/>
    <row r="630" ht="20.25" customHeight="1" x14ac:dyDescent="0.3"/>
    <row r="631" ht="20.25" customHeight="1" x14ac:dyDescent="0.3"/>
    <row r="632" ht="20.25" customHeight="1" x14ac:dyDescent="0.3"/>
    <row r="633" ht="20.25" customHeight="1" x14ac:dyDescent="0.3"/>
    <row r="634" ht="20.25" customHeight="1" x14ac:dyDescent="0.3"/>
    <row r="635" ht="20.25" customHeight="1" x14ac:dyDescent="0.3"/>
    <row r="636" ht="20.25" customHeight="1" x14ac:dyDescent="0.3"/>
    <row r="637" ht="20.25" customHeight="1" x14ac:dyDescent="0.3"/>
    <row r="638" ht="20.25" customHeight="1" x14ac:dyDescent="0.3"/>
    <row r="639" ht="20.25" customHeight="1" x14ac:dyDescent="0.3"/>
    <row r="640" ht="20.25" customHeight="1" x14ac:dyDescent="0.3"/>
    <row r="641" ht="20.25" customHeight="1" x14ac:dyDescent="0.3"/>
    <row r="642" ht="20.25" customHeight="1" x14ac:dyDescent="0.3"/>
    <row r="643" ht="20.25" customHeight="1" x14ac:dyDescent="0.3"/>
    <row r="644" ht="20.25" customHeight="1" x14ac:dyDescent="0.3"/>
    <row r="645" ht="20.25" customHeight="1" x14ac:dyDescent="0.3"/>
    <row r="646" ht="20.25" customHeight="1" x14ac:dyDescent="0.3"/>
    <row r="647" ht="20.25" customHeight="1" x14ac:dyDescent="0.3"/>
    <row r="648" ht="20.25" customHeight="1" x14ac:dyDescent="0.3"/>
    <row r="649" ht="20.25" customHeight="1" x14ac:dyDescent="0.3"/>
    <row r="650" ht="20.25" customHeight="1" x14ac:dyDescent="0.3"/>
    <row r="651" ht="20.25" customHeight="1" x14ac:dyDescent="0.3"/>
    <row r="652" ht="20.25" customHeight="1" x14ac:dyDescent="0.3"/>
    <row r="653" ht="20.25" customHeight="1" x14ac:dyDescent="0.3"/>
    <row r="654" ht="20.25" customHeight="1" x14ac:dyDescent="0.3"/>
    <row r="655" ht="20.25" customHeight="1" x14ac:dyDescent="0.3"/>
    <row r="656" ht="20.25" customHeight="1" x14ac:dyDescent="0.3"/>
    <row r="657" ht="20.25" customHeight="1" x14ac:dyDescent="0.3"/>
    <row r="658" ht="20.25" customHeight="1" x14ac:dyDescent="0.3"/>
    <row r="659" ht="20.25" customHeight="1" x14ac:dyDescent="0.3"/>
    <row r="660" ht="20.25" customHeight="1" x14ac:dyDescent="0.3"/>
    <row r="661" ht="20.25" customHeight="1" x14ac:dyDescent="0.3"/>
    <row r="662" ht="20.25" customHeight="1" x14ac:dyDescent="0.3"/>
    <row r="663" ht="20.25" customHeight="1" x14ac:dyDescent="0.3"/>
    <row r="664" ht="20.25" customHeight="1" x14ac:dyDescent="0.3"/>
    <row r="665" ht="20.25" customHeight="1" x14ac:dyDescent="0.3"/>
    <row r="666" ht="20.25" customHeight="1" x14ac:dyDescent="0.3"/>
    <row r="667" ht="20.25" customHeight="1" x14ac:dyDescent="0.3"/>
    <row r="668" ht="20.25" customHeight="1" x14ac:dyDescent="0.3"/>
    <row r="669" ht="20.25" customHeight="1" x14ac:dyDescent="0.3"/>
    <row r="670" ht="20.25" customHeight="1" x14ac:dyDescent="0.3"/>
    <row r="671" ht="20.25" customHeight="1" x14ac:dyDescent="0.3"/>
    <row r="672" ht="20.25" customHeight="1" x14ac:dyDescent="0.3"/>
    <row r="673" ht="20.25" customHeight="1" x14ac:dyDescent="0.3"/>
    <row r="674" ht="20.25" customHeight="1" x14ac:dyDescent="0.3"/>
    <row r="675" ht="20.25" customHeight="1" x14ac:dyDescent="0.3"/>
    <row r="676" ht="20.25" customHeight="1" x14ac:dyDescent="0.3"/>
    <row r="677" ht="20.25" customHeight="1" x14ac:dyDescent="0.3"/>
    <row r="678" ht="20.25" customHeight="1" x14ac:dyDescent="0.3"/>
    <row r="679" ht="20.25" customHeight="1" x14ac:dyDescent="0.3"/>
    <row r="680" ht="20.25" customHeight="1" x14ac:dyDescent="0.3"/>
    <row r="681" ht="20.25" customHeight="1" x14ac:dyDescent="0.3"/>
    <row r="682" ht="20.25" customHeight="1" x14ac:dyDescent="0.3"/>
    <row r="683" ht="20.25" customHeight="1" x14ac:dyDescent="0.3"/>
    <row r="684" ht="20.25" customHeight="1" x14ac:dyDescent="0.3"/>
    <row r="685" ht="20.25" customHeight="1" x14ac:dyDescent="0.3"/>
    <row r="686" ht="20.25" customHeight="1" x14ac:dyDescent="0.3"/>
    <row r="687" ht="20.25" customHeight="1" x14ac:dyDescent="0.3"/>
    <row r="688" ht="20.25" customHeight="1" x14ac:dyDescent="0.3"/>
    <row r="689" ht="20.25" customHeight="1" x14ac:dyDescent="0.3"/>
    <row r="690" ht="20.25" customHeight="1" x14ac:dyDescent="0.3"/>
    <row r="691" ht="20.25" customHeight="1" x14ac:dyDescent="0.3"/>
    <row r="692" ht="20.25" customHeight="1" x14ac:dyDescent="0.3"/>
    <row r="693" ht="20.25" customHeight="1" x14ac:dyDescent="0.3"/>
    <row r="694" ht="20.25" customHeight="1" x14ac:dyDescent="0.3"/>
    <row r="695" ht="20.25" customHeight="1" x14ac:dyDescent="0.3"/>
    <row r="696" ht="20.25" customHeight="1" x14ac:dyDescent="0.3"/>
    <row r="697" ht="20.25" customHeight="1" x14ac:dyDescent="0.3"/>
    <row r="698" ht="20.25" customHeight="1" x14ac:dyDescent="0.3"/>
    <row r="699" ht="20.25" customHeight="1" x14ac:dyDescent="0.3"/>
    <row r="700" ht="20.25" customHeight="1" x14ac:dyDescent="0.3"/>
    <row r="701" ht="20.25" customHeight="1" x14ac:dyDescent="0.3"/>
    <row r="702" ht="20.25" customHeight="1" x14ac:dyDescent="0.3"/>
    <row r="703" ht="20.25" customHeight="1" x14ac:dyDescent="0.3"/>
    <row r="704" ht="20.25" customHeight="1" x14ac:dyDescent="0.3"/>
    <row r="705" ht="20.25" customHeight="1" x14ac:dyDescent="0.3"/>
    <row r="706" ht="20.25" customHeight="1" x14ac:dyDescent="0.3"/>
    <row r="707" ht="20.25" customHeight="1" x14ac:dyDescent="0.3"/>
    <row r="708" ht="20.25" customHeight="1" x14ac:dyDescent="0.3"/>
    <row r="709" ht="20.25" customHeight="1" x14ac:dyDescent="0.3"/>
    <row r="710" ht="20.25" customHeight="1" x14ac:dyDescent="0.3"/>
    <row r="711" ht="20.25" customHeight="1" x14ac:dyDescent="0.3"/>
    <row r="712" ht="20.25" customHeight="1" x14ac:dyDescent="0.3"/>
    <row r="713" ht="20.25" customHeight="1" x14ac:dyDescent="0.3"/>
    <row r="714" ht="20.25" customHeight="1" x14ac:dyDescent="0.3"/>
    <row r="715" ht="20.25" customHeight="1" x14ac:dyDescent="0.3"/>
    <row r="716" ht="20.25" customHeight="1" x14ac:dyDescent="0.3"/>
    <row r="717" ht="20.25" customHeight="1" x14ac:dyDescent="0.3"/>
    <row r="718" ht="20.25" customHeight="1" x14ac:dyDescent="0.3"/>
    <row r="719" ht="20.25" customHeight="1" x14ac:dyDescent="0.3"/>
    <row r="720" ht="20.25" customHeight="1" x14ac:dyDescent="0.3"/>
    <row r="721" ht="20.25" customHeight="1" x14ac:dyDescent="0.3"/>
    <row r="722" ht="20.25" customHeight="1" x14ac:dyDescent="0.3"/>
    <row r="723" ht="20.25" customHeight="1" x14ac:dyDescent="0.3"/>
    <row r="724" ht="20.25" customHeight="1" x14ac:dyDescent="0.3"/>
    <row r="725" ht="20.25" customHeight="1" x14ac:dyDescent="0.3"/>
    <row r="726" ht="20.25" customHeight="1" x14ac:dyDescent="0.3"/>
    <row r="727" ht="20.25" customHeight="1" x14ac:dyDescent="0.3"/>
    <row r="728" ht="20.25" customHeight="1" x14ac:dyDescent="0.3"/>
    <row r="729" ht="20.25" customHeight="1" x14ac:dyDescent="0.3"/>
    <row r="730" ht="20.25" customHeight="1" x14ac:dyDescent="0.3"/>
    <row r="731" ht="20.25" customHeight="1" x14ac:dyDescent="0.3"/>
    <row r="732" ht="20.25" customHeight="1" x14ac:dyDescent="0.3"/>
    <row r="733" ht="20.25" customHeight="1" x14ac:dyDescent="0.3"/>
    <row r="734" ht="20.25" customHeight="1" x14ac:dyDescent="0.3"/>
    <row r="735" ht="20.25" customHeight="1" x14ac:dyDescent="0.3"/>
    <row r="736" ht="20.25" customHeight="1" x14ac:dyDescent="0.3"/>
    <row r="737" ht="20.25" customHeight="1" x14ac:dyDescent="0.3"/>
    <row r="738" ht="20.25" customHeight="1" x14ac:dyDescent="0.3"/>
    <row r="739" ht="20.25" customHeight="1" x14ac:dyDescent="0.3"/>
    <row r="740" ht="20.25" customHeight="1" x14ac:dyDescent="0.3"/>
    <row r="741" ht="20.25" customHeight="1" x14ac:dyDescent="0.3"/>
    <row r="742" ht="20.25" customHeight="1" x14ac:dyDescent="0.3"/>
    <row r="743" ht="20.25" customHeight="1" x14ac:dyDescent="0.3"/>
    <row r="744" ht="20.25" customHeight="1" x14ac:dyDescent="0.3"/>
    <row r="745" ht="20.25" customHeight="1" x14ac:dyDescent="0.3"/>
    <row r="746" ht="20.25" customHeight="1" x14ac:dyDescent="0.3"/>
    <row r="747" ht="20.25" customHeight="1" x14ac:dyDescent="0.3"/>
    <row r="748" ht="20.25" customHeight="1" x14ac:dyDescent="0.3"/>
    <row r="749" ht="20.25" customHeight="1" x14ac:dyDescent="0.3"/>
    <row r="750" ht="20.25" customHeight="1" x14ac:dyDescent="0.3"/>
    <row r="751" ht="20.25" customHeight="1" x14ac:dyDescent="0.3"/>
    <row r="752" ht="20.25" customHeight="1" x14ac:dyDescent="0.3"/>
    <row r="753" ht="20.25" customHeight="1" x14ac:dyDescent="0.3"/>
    <row r="754" ht="20.25" customHeight="1" x14ac:dyDescent="0.3"/>
    <row r="755" ht="20.25" customHeight="1" x14ac:dyDescent="0.3"/>
    <row r="756" ht="20.25" customHeight="1" x14ac:dyDescent="0.3"/>
    <row r="757" ht="20.25" customHeight="1" x14ac:dyDescent="0.3"/>
    <row r="758" ht="20.25" customHeight="1" x14ac:dyDescent="0.3"/>
    <row r="759" ht="20.25" customHeight="1" x14ac:dyDescent="0.3"/>
    <row r="760" ht="20.25" customHeight="1" x14ac:dyDescent="0.3"/>
    <row r="761" ht="20.25" customHeight="1" x14ac:dyDescent="0.3"/>
    <row r="762" ht="20.25" customHeight="1" x14ac:dyDescent="0.3"/>
    <row r="763" ht="20.25" customHeight="1" x14ac:dyDescent="0.3"/>
    <row r="764" ht="20.25" customHeight="1" x14ac:dyDescent="0.3"/>
    <row r="765" ht="20.25" customHeight="1" x14ac:dyDescent="0.3"/>
    <row r="766" ht="20.25" customHeight="1" x14ac:dyDescent="0.3"/>
    <row r="767" ht="20.25" customHeight="1" x14ac:dyDescent="0.3"/>
    <row r="768" ht="20.25" customHeight="1" x14ac:dyDescent="0.3"/>
    <row r="769" ht="20.25" customHeight="1" x14ac:dyDescent="0.3"/>
    <row r="770" ht="20.25" customHeight="1" x14ac:dyDescent="0.3"/>
    <row r="771" ht="20.25" customHeight="1" x14ac:dyDescent="0.3"/>
    <row r="772" ht="20.25" customHeight="1" x14ac:dyDescent="0.3"/>
    <row r="773" ht="20.25" customHeight="1" x14ac:dyDescent="0.3"/>
    <row r="774" ht="20.25" customHeight="1" x14ac:dyDescent="0.3"/>
    <row r="775" ht="20.25" customHeight="1" x14ac:dyDescent="0.3"/>
    <row r="776" ht="20.25" customHeight="1" x14ac:dyDescent="0.3"/>
    <row r="777" ht="20.25" customHeight="1" x14ac:dyDescent="0.3"/>
    <row r="778" ht="20.25" customHeight="1" x14ac:dyDescent="0.3"/>
    <row r="779" ht="20.25" customHeight="1" x14ac:dyDescent="0.3"/>
    <row r="780" ht="20.25" customHeight="1" x14ac:dyDescent="0.3"/>
    <row r="781" ht="20.25" customHeight="1" x14ac:dyDescent="0.3"/>
    <row r="782" ht="20.25" customHeight="1" x14ac:dyDescent="0.3"/>
    <row r="783" ht="20.25" customHeight="1" x14ac:dyDescent="0.3"/>
    <row r="784" ht="20.25" customHeight="1" x14ac:dyDescent="0.3"/>
    <row r="785" ht="20.25" customHeight="1" x14ac:dyDescent="0.3"/>
    <row r="786" ht="20.25" customHeight="1" x14ac:dyDescent="0.3"/>
    <row r="787" ht="20.25" customHeight="1" x14ac:dyDescent="0.3"/>
    <row r="788" ht="20.25" customHeight="1" x14ac:dyDescent="0.3"/>
    <row r="789" ht="20.25" customHeight="1" x14ac:dyDescent="0.3"/>
    <row r="790" ht="20.25" customHeight="1" x14ac:dyDescent="0.3"/>
    <row r="791" ht="20.25" customHeight="1" x14ac:dyDescent="0.3"/>
    <row r="792" ht="20.25" customHeight="1" x14ac:dyDescent="0.3"/>
    <row r="793" ht="20.25" customHeight="1" x14ac:dyDescent="0.3"/>
    <row r="794" ht="20.25" customHeight="1" x14ac:dyDescent="0.3"/>
    <row r="795" ht="20.25" customHeight="1" x14ac:dyDescent="0.3"/>
    <row r="796" ht="20.25" customHeight="1" x14ac:dyDescent="0.3"/>
    <row r="797" ht="20.25" customHeight="1" x14ac:dyDescent="0.3"/>
    <row r="798" ht="20.25" customHeight="1" x14ac:dyDescent="0.3"/>
    <row r="799" ht="20.25" customHeight="1" x14ac:dyDescent="0.3"/>
    <row r="800" ht="20.25" customHeight="1" x14ac:dyDescent="0.3"/>
    <row r="801" ht="20.25" customHeight="1" x14ac:dyDescent="0.3"/>
    <row r="802" ht="20.25" customHeight="1" x14ac:dyDescent="0.3"/>
    <row r="803" ht="20.25" customHeight="1" x14ac:dyDescent="0.3"/>
    <row r="804" ht="20.25" customHeight="1" x14ac:dyDescent="0.3"/>
    <row r="805" ht="20.25" customHeight="1" x14ac:dyDescent="0.3"/>
    <row r="806" ht="20.25" customHeight="1" x14ac:dyDescent="0.3"/>
    <row r="807" ht="20.25" customHeight="1" x14ac:dyDescent="0.3"/>
    <row r="808" ht="20.25" customHeight="1" x14ac:dyDescent="0.3"/>
    <row r="809" ht="20.25" customHeight="1" x14ac:dyDescent="0.3"/>
    <row r="810" ht="20.25" customHeight="1" x14ac:dyDescent="0.3"/>
    <row r="811" ht="20.25" customHeight="1" x14ac:dyDescent="0.3"/>
    <row r="812" ht="20.25" customHeight="1" x14ac:dyDescent="0.3"/>
    <row r="813" ht="20.25" customHeight="1" x14ac:dyDescent="0.3"/>
    <row r="814" ht="20.25" customHeight="1" x14ac:dyDescent="0.3"/>
    <row r="815" ht="20.25" customHeight="1" x14ac:dyDescent="0.3"/>
    <row r="816" ht="20.25" customHeight="1" x14ac:dyDescent="0.3"/>
    <row r="817" ht="20.25" customHeight="1" x14ac:dyDescent="0.3"/>
    <row r="818" ht="20.25" customHeight="1" x14ac:dyDescent="0.3"/>
    <row r="819" ht="20.25" customHeight="1" x14ac:dyDescent="0.3"/>
    <row r="820" ht="20.25" customHeight="1" x14ac:dyDescent="0.3"/>
    <row r="821" ht="20.25" customHeight="1" x14ac:dyDescent="0.3"/>
    <row r="822" ht="20.25" customHeight="1" x14ac:dyDescent="0.3"/>
    <row r="823" ht="20.25" customHeight="1" x14ac:dyDescent="0.3"/>
    <row r="824" ht="20.25" customHeight="1" x14ac:dyDescent="0.3"/>
    <row r="825" ht="20.25" customHeight="1" x14ac:dyDescent="0.3"/>
    <row r="826" ht="20.25" customHeight="1" x14ac:dyDescent="0.3"/>
    <row r="827" ht="20.25" customHeight="1" x14ac:dyDescent="0.3"/>
    <row r="828" ht="20.25" customHeight="1" x14ac:dyDescent="0.3"/>
    <row r="829" ht="20.25" customHeight="1" x14ac:dyDescent="0.3"/>
    <row r="830" ht="20.25" customHeight="1" x14ac:dyDescent="0.3"/>
    <row r="831" ht="20.25" customHeight="1" x14ac:dyDescent="0.3"/>
    <row r="832" ht="20.25" customHeight="1" x14ac:dyDescent="0.3"/>
    <row r="833" ht="20.25" customHeight="1" x14ac:dyDescent="0.3"/>
    <row r="834" ht="20.25" customHeight="1" x14ac:dyDescent="0.3"/>
    <row r="835" ht="20.25" customHeight="1" x14ac:dyDescent="0.3"/>
    <row r="836" ht="20.25" customHeight="1" x14ac:dyDescent="0.3"/>
    <row r="837" ht="20.25" customHeight="1" x14ac:dyDescent="0.3"/>
    <row r="838" ht="20.25" customHeight="1" x14ac:dyDescent="0.3"/>
    <row r="839" ht="20.25" customHeight="1" x14ac:dyDescent="0.3"/>
    <row r="840" ht="20.25" customHeight="1" x14ac:dyDescent="0.3"/>
    <row r="841" ht="20.25" customHeight="1" x14ac:dyDescent="0.3"/>
    <row r="842" ht="20.25" customHeight="1" x14ac:dyDescent="0.3"/>
    <row r="843" ht="20.25" customHeight="1" x14ac:dyDescent="0.3"/>
    <row r="844" ht="20.25" customHeight="1" x14ac:dyDescent="0.3"/>
    <row r="845" ht="20.25" customHeight="1" x14ac:dyDescent="0.3"/>
    <row r="846" ht="20.25" customHeight="1" x14ac:dyDescent="0.3"/>
    <row r="847" ht="20.25" customHeight="1" x14ac:dyDescent="0.3"/>
    <row r="848" ht="20.25" customHeight="1" x14ac:dyDescent="0.3"/>
    <row r="849" ht="20.25" customHeight="1" x14ac:dyDescent="0.3"/>
    <row r="850" ht="20.25" customHeight="1" x14ac:dyDescent="0.3"/>
    <row r="851" ht="20.25" customHeight="1" x14ac:dyDescent="0.3"/>
    <row r="852" ht="20.25" customHeight="1" x14ac:dyDescent="0.3"/>
    <row r="853" ht="20.25" customHeight="1" x14ac:dyDescent="0.3"/>
    <row r="854" ht="20.25" customHeight="1" x14ac:dyDescent="0.3"/>
    <row r="855" ht="20.25" customHeight="1" x14ac:dyDescent="0.3"/>
    <row r="856" ht="20.25" customHeight="1" x14ac:dyDescent="0.3"/>
    <row r="857" ht="20.25" customHeight="1" x14ac:dyDescent="0.3"/>
    <row r="858" ht="20.25" customHeight="1" x14ac:dyDescent="0.3"/>
    <row r="859" ht="20.25" customHeight="1" x14ac:dyDescent="0.3"/>
    <row r="860" ht="20.25" customHeight="1" x14ac:dyDescent="0.3"/>
    <row r="861" ht="20.25" customHeight="1" x14ac:dyDescent="0.3"/>
    <row r="862" ht="20.25" customHeight="1" x14ac:dyDescent="0.3"/>
    <row r="863" ht="20.25" customHeight="1" x14ac:dyDescent="0.3"/>
    <row r="864" ht="20.25" customHeight="1" x14ac:dyDescent="0.3"/>
    <row r="865" ht="20.25" customHeight="1" x14ac:dyDescent="0.3"/>
    <row r="866" ht="20.25" customHeight="1" x14ac:dyDescent="0.3"/>
    <row r="867" ht="20.25" customHeight="1" x14ac:dyDescent="0.3"/>
    <row r="868" ht="20.25" customHeight="1" x14ac:dyDescent="0.3"/>
    <row r="869" ht="20.25" customHeight="1" x14ac:dyDescent="0.3"/>
    <row r="870" ht="20.25" customHeight="1" x14ac:dyDescent="0.3"/>
    <row r="871" ht="20.25" customHeight="1" x14ac:dyDescent="0.3"/>
    <row r="872" ht="20.25" customHeight="1" x14ac:dyDescent="0.3"/>
    <row r="873" ht="20.25" customHeight="1" x14ac:dyDescent="0.3"/>
    <row r="874" ht="20.25" customHeight="1" x14ac:dyDescent="0.3"/>
    <row r="875" ht="20.25" customHeight="1" x14ac:dyDescent="0.3"/>
    <row r="876" ht="20.25" customHeight="1" x14ac:dyDescent="0.3"/>
    <row r="877" ht="20.25" customHeight="1" x14ac:dyDescent="0.3"/>
    <row r="878" ht="20.25" customHeight="1" x14ac:dyDescent="0.3"/>
    <row r="879" ht="20.25" customHeight="1" x14ac:dyDescent="0.3"/>
    <row r="880" ht="20.25" customHeight="1" x14ac:dyDescent="0.3"/>
    <row r="881" ht="20.25" customHeight="1" x14ac:dyDescent="0.3"/>
    <row r="882" ht="20.25" customHeight="1" x14ac:dyDescent="0.3"/>
    <row r="883" ht="20.25" customHeight="1" x14ac:dyDescent="0.3"/>
    <row r="884" ht="20.25" customHeight="1" x14ac:dyDescent="0.3"/>
    <row r="885" ht="20.25" customHeight="1" x14ac:dyDescent="0.3"/>
    <row r="886" ht="20.25" customHeight="1" x14ac:dyDescent="0.3"/>
    <row r="887" ht="20.25" customHeight="1" x14ac:dyDescent="0.3"/>
    <row r="888" ht="20.25" customHeight="1" x14ac:dyDescent="0.3"/>
    <row r="889" ht="20.25" customHeight="1" x14ac:dyDescent="0.3"/>
    <row r="890" ht="20.25" customHeight="1" x14ac:dyDescent="0.3"/>
    <row r="891" ht="20.25" customHeight="1" x14ac:dyDescent="0.3"/>
    <row r="892" ht="20.25" customHeight="1" x14ac:dyDescent="0.3"/>
    <row r="893" ht="20.25" customHeight="1" x14ac:dyDescent="0.3"/>
    <row r="894" ht="20.25" customHeight="1" x14ac:dyDescent="0.3"/>
    <row r="895" ht="20.25" customHeight="1" x14ac:dyDescent="0.3"/>
    <row r="896" ht="20.25" customHeight="1" x14ac:dyDescent="0.3"/>
    <row r="897" ht="20.25" customHeight="1" x14ac:dyDescent="0.3"/>
    <row r="898" ht="20.25" customHeight="1" x14ac:dyDescent="0.3"/>
    <row r="899" ht="20.25" customHeight="1" x14ac:dyDescent="0.3"/>
    <row r="900" ht="20.25" customHeight="1" x14ac:dyDescent="0.3"/>
    <row r="901" ht="20.25" customHeight="1" x14ac:dyDescent="0.3"/>
    <row r="902" ht="20.25" customHeight="1" x14ac:dyDescent="0.3"/>
    <row r="903" ht="20.25" customHeight="1" x14ac:dyDescent="0.3"/>
    <row r="904" ht="20.25" customHeight="1" x14ac:dyDescent="0.3"/>
    <row r="905" ht="20.25" customHeight="1" x14ac:dyDescent="0.3"/>
    <row r="906" ht="20.25" customHeight="1" x14ac:dyDescent="0.3"/>
    <row r="907" ht="20.25" customHeight="1" x14ac:dyDescent="0.3"/>
    <row r="908" ht="20.25" customHeight="1" x14ac:dyDescent="0.3"/>
    <row r="909" ht="20.25" customHeight="1" x14ac:dyDescent="0.3"/>
    <row r="910" ht="20.25" customHeight="1" x14ac:dyDescent="0.3"/>
    <row r="911" ht="20.25" customHeight="1" x14ac:dyDescent="0.3"/>
    <row r="912" ht="20.25" customHeight="1" x14ac:dyDescent="0.3"/>
    <row r="913" ht="20.25" customHeight="1" x14ac:dyDescent="0.3"/>
    <row r="914" ht="20.25" customHeight="1" x14ac:dyDescent="0.3"/>
    <row r="915" ht="20.25" customHeight="1" x14ac:dyDescent="0.3"/>
    <row r="916" ht="20.25" customHeight="1" x14ac:dyDescent="0.3"/>
    <row r="917" ht="20.25" customHeight="1" x14ac:dyDescent="0.3"/>
    <row r="918" ht="20.25" customHeight="1" x14ac:dyDescent="0.3"/>
    <row r="919" ht="20.25" customHeight="1" x14ac:dyDescent="0.3"/>
    <row r="920" ht="20.25" customHeight="1" x14ac:dyDescent="0.3"/>
    <row r="921" ht="20.25" customHeight="1" x14ac:dyDescent="0.3"/>
    <row r="922" ht="20.25" customHeight="1" x14ac:dyDescent="0.3"/>
    <row r="923" ht="20.25" customHeight="1" x14ac:dyDescent="0.3"/>
    <row r="924" ht="20.25" customHeight="1" x14ac:dyDescent="0.3"/>
    <row r="925" ht="20.25" customHeight="1" x14ac:dyDescent="0.3"/>
    <row r="926" ht="20.25" customHeight="1" x14ac:dyDescent="0.3"/>
    <row r="927" ht="20.25" customHeight="1" x14ac:dyDescent="0.3"/>
    <row r="928" ht="20.25" customHeight="1" x14ac:dyDescent="0.3"/>
    <row r="929" ht="20.25" customHeight="1" x14ac:dyDescent="0.3"/>
    <row r="930" ht="20.25" customHeight="1" x14ac:dyDescent="0.3"/>
    <row r="931" ht="20.25" customHeight="1" x14ac:dyDescent="0.3"/>
    <row r="932" ht="20.25" customHeight="1" x14ac:dyDescent="0.3"/>
    <row r="933" ht="20.25" customHeight="1" x14ac:dyDescent="0.3"/>
    <row r="934" ht="20.25" customHeight="1" x14ac:dyDescent="0.3"/>
    <row r="935" ht="20.25" customHeight="1" x14ac:dyDescent="0.3"/>
    <row r="936" ht="20.25" customHeight="1" x14ac:dyDescent="0.3"/>
    <row r="937" ht="20.25" customHeight="1" x14ac:dyDescent="0.3"/>
    <row r="938" ht="20.25" customHeight="1" x14ac:dyDescent="0.3"/>
    <row r="939" ht="20.25" customHeight="1" x14ac:dyDescent="0.3"/>
    <row r="940" ht="20.25" customHeight="1" x14ac:dyDescent="0.3"/>
    <row r="941" ht="20.25" customHeight="1" x14ac:dyDescent="0.3"/>
    <row r="942" ht="20.25" customHeight="1" x14ac:dyDescent="0.3"/>
    <row r="943" ht="20.25" customHeight="1" x14ac:dyDescent="0.3"/>
    <row r="944" ht="20.25" customHeight="1" x14ac:dyDescent="0.3"/>
    <row r="945" ht="20.25" customHeight="1" x14ac:dyDescent="0.3"/>
    <row r="946" ht="20.25" customHeight="1" x14ac:dyDescent="0.3"/>
    <row r="947" ht="20.25" customHeight="1" x14ac:dyDescent="0.3"/>
    <row r="948" ht="20.25" customHeight="1" x14ac:dyDescent="0.3"/>
    <row r="949" ht="20.25" customHeight="1" x14ac:dyDescent="0.3"/>
    <row r="950" ht="20.25" customHeight="1" x14ac:dyDescent="0.3"/>
    <row r="951" ht="20.25" customHeight="1" x14ac:dyDescent="0.3"/>
    <row r="952" ht="20.25" customHeight="1" x14ac:dyDescent="0.3"/>
    <row r="953" ht="20.25" customHeight="1" x14ac:dyDescent="0.3"/>
    <row r="954" ht="20.25" customHeight="1" x14ac:dyDescent="0.3"/>
    <row r="955" ht="20.25" customHeight="1" x14ac:dyDescent="0.3"/>
    <row r="956" ht="20.25" customHeight="1" x14ac:dyDescent="0.3"/>
    <row r="957" ht="20.25" customHeight="1" x14ac:dyDescent="0.3"/>
    <row r="958" ht="20.25" customHeight="1" x14ac:dyDescent="0.3"/>
    <row r="959" ht="20.25" customHeight="1" x14ac:dyDescent="0.3"/>
    <row r="960" ht="20.25" customHeight="1" x14ac:dyDescent="0.3"/>
    <row r="961" ht="20.25" customHeight="1" x14ac:dyDescent="0.3"/>
    <row r="962" ht="20.25" customHeight="1" x14ac:dyDescent="0.3"/>
    <row r="963" ht="20.25" customHeight="1" x14ac:dyDescent="0.3"/>
    <row r="964" ht="20.25" customHeight="1" x14ac:dyDescent="0.3"/>
    <row r="965" ht="20.25" customHeight="1" x14ac:dyDescent="0.3"/>
    <row r="966" ht="20.25" customHeight="1" x14ac:dyDescent="0.3"/>
    <row r="967" ht="20.25" customHeight="1" x14ac:dyDescent="0.3"/>
    <row r="968" ht="20.25" customHeight="1" x14ac:dyDescent="0.3"/>
    <row r="969" ht="20.25" customHeight="1" x14ac:dyDescent="0.3"/>
    <row r="970" ht="20.25" customHeight="1" x14ac:dyDescent="0.3"/>
    <row r="971" ht="20.25" customHeight="1" x14ac:dyDescent="0.3"/>
    <row r="972" ht="20.25" customHeight="1" x14ac:dyDescent="0.3"/>
    <row r="973" ht="20.25" customHeight="1" x14ac:dyDescent="0.3"/>
    <row r="974" ht="20.25" customHeight="1" x14ac:dyDescent="0.3"/>
    <row r="975" ht="20.25" customHeight="1" x14ac:dyDescent="0.3"/>
    <row r="976" ht="20.25" customHeight="1" x14ac:dyDescent="0.3"/>
    <row r="977" ht="20.25" customHeight="1" x14ac:dyDescent="0.3"/>
    <row r="978" ht="20.25" customHeight="1" x14ac:dyDescent="0.3"/>
    <row r="979" ht="20.25" customHeight="1" x14ac:dyDescent="0.3"/>
    <row r="980" ht="20.25" customHeight="1" x14ac:dyDescent="0.3"/>
    <row r="981" ht="20.25" customHeight="1" x14ac:dyDescent="0.3"/>
    <row r="982" ht="20.25" customHeight="1" x14ac:dyDescent="0.3"/>
    <row r="983" ht="20.25" customHeight="1" x14ac:dyDescent="0.3"/>
    <row r="984" ht="20.25" customHeight="1" x14ac:dyDescent="0.3"/>
    <row r="985" ht="20.25" customHeight="1" x14ac:dyDescent="0.3"/>
    <row r="986" ht="20.25" customHeight="1" x14ac:dyDescent="0.3"/>
    <row r="987" ht="20.25" customHeight="1" x14ac:dyDescent="0.3"/>
    <row r="988" ht="20.25" customHeight="1" x14ac:dyDescent="0.3"/>
    <row r="989" ht="20.25" customHeight="1" x14ac:dyDescent="0.3"/>
    <row r="990" ht="20.25" customHeight="1" x14ac:dyDescent="0.3"/>
    <row r="991" ht="20.25" customHeight="1" x14ac:dyDescent="0.3"/>
    <row r="992" ht="20.25" customHeight="1" x14ac:dyDescent="0.3"/>
    <row r="993" ht="20.25" customHeight="1" x14ac:dyDescent="0.3"/>
    <row r="994" ht="20.25" customHeight="1" x14ac:dyDescent="0.3"/>
    <row r="995" ht="20.25" customHeight="1" x14ac:dyDescent="0.3"/>
    <row r="996" ht="20.25" customHeight="1" x14ac:dyDescent="0.3"/>
    <row r="997" ht="20.25" customHeight="1" x14ac:dyDescent="0.3"/>
    <row r="998" ht="20.25" customHeight="1" x14ac:dyDescent="0.3"/>
    <row r="999" ht="20.25" customHeight="1" x14ac:dyDescent="0.3"/>
    <row r="1000" ht="20.25" customHeight="1" x14ac:dyDescent="0.3"/>
    <row r="1001" ht="20.25" customHeight="1" x14ac:dyDescent="0.3"/>
    <row r="1002" ht="20.25" customHeight="1" x14ac:dyDescent="0.3"/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2" zoomScale="85" zoomScaleNormal="85" workbookViewId="0">
      <selection activeCell="J8" sqref="J8"/>
    </sheetView>
  </sheetViews>
  <sheetFormatPr defaultColWidth="14.42578125" defaultRowHeight="15" customHeight="1" x14ac:dyDescent="0.3"/>
  <cols>
    <col min="1" max="1" width="45.5703125" style="2" customWidth="1"/>
    <col min="2" max="2" width="14.28515625" style="2" customWidth="1"/>
    <col min="3" max="3" width="10.85546875" style="2" customWidth="1"/>
    <col min="4" max="4" width="24.7109375" style="2" customWidth="1"/>
    <col min="5" max="5" width="28.140625" style="2" customWidth="1"/>
    <col min="6" max="6" width="25.140625" style="2" customWidth="1"/>
    <col min="7" max="15" width="11.7109375" style="2" customWidth="1"/>
    <col min="16" max="16" width="11" style="2" customWidth="1"/>
    <col min="17" max="26" width="17.28515625" style="2" customWidth="1"/>
    <col min="27" max="16384" width="14.42578125" style="2"/>
  </cols>
  <sheetData>
    <row r="1" spans="1:16" ht="84.95" customHeight="1" x14ac:dyDescent="0.3">
      <c r="A1" s="25"/>
      <c r="B1" s="25"/>
      <c r="C1" s="25"/>
      <c r="D1" s="25"/>
      <c r="E1" s="25"/>
      <c r="F1" s="25"/>
    </row>
    <row r="2" spans="1:16" ht="23.25" customHeight="1" x14ac:dyDescent="0.35">
      <c r="A2" s="24" t="s">
        <v>3</v>
      </c>
      <c r="B2" s="26"/>
      <c r="C2" s="26"/>
      <c r="D2" s="26"/>
      <c r="E2" s="26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18.75" thickBot="1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ht="24" customHeight="1" thickBot="1" x14ac:dyDescent="0.35">
      <c r="A4" s="28" t="s">
        <v>20</v>
      </c>
      <c r="B4" s="28"/>
      <c r="C4" s="28"/>
      <c r="D4" s="28"/>
      <c r="E4" s="29">
        <f t="shared" ref="E4:F4" si="0">SUM(E6:E10)</f>
        <v>5600</v>
      </c>
      <c r="F4" s="29">
        <f t="shared" si="0"/>
        <v>1120</v>
      </c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5.75" thickBot="1" x14ac:dyDescent="0.35">
      <c r="A5" s="31" t="s">
        <v>28</v>
      </c>
      <c r="B5" s="32" t="s">
        <v>25</v>
      </c>
      <c r="C5" s="33" t="s">
        <v>26</v>
      </c>
      <c r="D5" s="33" t="s">
        <v>18</v>
      </c>
      <c r="E5" s="34" t="s">
        <v>27</v>
      </c>
      <c r="F5" s="34" t="s">
        <v>88</v>
      </c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x14ac:dyDescent="0.3">
      <c r="A6" s="36" t="s">
        <v>21</v>
      </c>
      <c r="B6" s="37">
        <v>200</v>
      </c>
      <c r="C6" s="67">
        <v>2</v>
      </c>
      <c r="D6" s="68">
        <v>5</v>
      </c>
      <c r="E6" s="38">
        <f t="shared" ref="E6:E11" si="1">B6*C6</f>
        <v>400</v>
      </c>
      <c r="F6" s="38">
        <f t="shared" ref="F6:F11" si="2">E6/D6</f>
        <v>80</v>
      </c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3">
      <c r="A7" s="36" t="s">
        <v>76</v>
      </c>
      <c r="B7" s="37">
        <v>50</v>
      </c>
      <c r="C7" s="67">
        <v>6</v>
      </c>
      <c r="D7" s="68">
        <v>5</v>
      </c>
      <c r="E7" s="38">
        <f t="shared" si="1"/>
        <v>300</v>
      </c>
      <c r="F7" s="38">
        <f t="shared" si="2"/>
        <v>60</v>
      </c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3">
      <c r="A8" s="39" t="s">
        <v>77</v>
      </c>
      <c r="B8" s="40">
        <v>3000</v>
      </c>
      <c r="C8" s="69">
        <v>1</v>
      </c>
      <c r="D8" s="68">
        <v>5</v>
      </c>
      <c r="E8" s="38">
        <f t="shared" si="1"/>
        <v>3000</v>
      </c>
      <c r="F8" s="38">
        <f t="shared" si="2"/>
        <v>600</v>
      </c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x14ac:dyDescent="0.3">
      <c r="A9" s="39" t="s">
        <v>23</v>
      </c>
      <c r="B9" s="40">
        <v>1000</v>
      </c>
      <c r="C9" s="69">
        <v>1</v>
      </c>
      <c r="D9" s="70">
        <v>5</v>
      </c>
      <c r="E9" s="41">
        <f t="shared" si="1"/>
        <v>1000</v>
      </c>
      <c r="F9" s="41">
        <f t="shared" si="2"/>
        <v>200</v>
      </c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3">
      <c r="A10" s="39" t="s">
        <v>24</v>
      </c>
      <c r="B10" s="40">
        <v>300</v>
      </c>
      <c r="C10" s="69">
        <v>3</v>
      </c>
      <c r="D10" s="70">
        <v>5</v>
      </c>
      <c r="E10" s="41">
        <f t="shared" si="1"/>
        <v>900</v>
      </c>
      <c r="F10" s="41">
        <f t="shared" si="2"/>
        <v>180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3">
      <c r="A11" s="39" t="s">
        <v>22</v>
      </c>
      <c r="B11" s="40">
        <v>1500</v>
      </c>
      <c r="C11" s="69">
        <v>1</v>
      </c>
      <c r="D11" s="70">
        <v>5</v>
      </c>
      <c r="E11" s="41">
        <f t="shared" si="1"/>
        <v>1500</v>
      </c>
      <c r="F11" s="41">
        <f t="shared" si="2"/>
        <v>300</v>
      </c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9.5" customHeight="1" thickBot="1" x14ac:dyDescent="0.35">
      <c r="A12" s="35"/>
      <c r="B12" s="35"/>
      <c r="C12" s="35"/>
      <c r="D12" s="35"/>
      <c r="E12" s="41"/>
      <c r="F12" s="41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24" customHeight="1" thickBot="1" x14ac:dyDescent="0.35">
      <c r="A13" s="28" t="s">
        <v>6</v>
      </c>
      <c r="B13" s="28"/>
      <c r="C13" s="28"/>
      <c r="D13" s="28"/>
      <c r="E13" s="29">
        <f t="shared" ref="E13:F13" si="3">SUM(E15:E19)</f>
        <v>1017500</v>
      </c>
      <c r="F13" s="29">
        <f t="shared" si="3"/>
        <v>203500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ht="15.75" thickBot="1" x14ac:dyDescent="0.35">
      <c r="A14" s="31" t="s">
        <v>28</v>
      </c>
      <c r="B14" s="32" t="s">
        <v>25</v>
      </c>
      <c r="C14" s="33" t="s">
        <v>26</v>
      </c>
      <c r="D14" s="33" t="s">
        <v>18</v>
      </c>
      <c r="E14" s="34" t="s">
        <v>27</v>
      </c>
      <c r="F14" s="34" t="s">
        <v>88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3">
      <c r="A15" s="42" t="s">
        <v>75</v>
      </c>
      <c r="B15" s="43">
        <v>100</v>
      </c>
      <c r="C15" s="71">
        <v>30</v>
      </c>
      <c r="D15" s="72">
        <v>5</v>
      </c>
      <c r="E15" s="65">
        <f t="shared" ref="E15:E19" si="4">B15*C15</f>
        <v>3000</v>
      </c>
      <c r="F15" s="65">
        <f t="shared" ref="F15:F19" si="5">E15/D15</f>
        <v>600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x14ac:dyDescent="0.3">
      <c r="A16" s="36" t="s">
        <v>29</v>
      </c>
      <c r="B16" s="37">
        <v>1000000</v>
      </c>
      <c r="C16" s="73">
        <v>1</v>
      </c>
      <c r="D16" s="74">
        <v>5</v>
      </c>
      <c r="E16" s="66">
        <f t="shared" si="4"/>
        <v>1000000</v>
      </c>
      <c r="F16" s="66">
        <f t="shared" si="5"/>
        <v>200000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x14ac:dyDescent="0.3">
      <c r="A17" s="39" t="s">
        <v>30</v>
      </c>
      <c r="B17" s="40">
        <v>250</v>
      </c>
      <c r="C17" s="69">
        <v>10</v>
      </c>
      <c r="D17" s="70">
        <v>5</v>
      </c>
      <c r="E17" s="41">
        <f t="shared" si="4"/>
        <v>2500</v>
      </c>
      <c r="F17" s="41">
        <f t="shared" si="5"/>
        <v>500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7.25" x14ac:dyDescent="0.3">
      <c r="A18" s="39" t="s">
        <v>85</v>
      </c>
      <c r="B18" s="40">
        <v>100</v>
      </c>
      <c r="C18" s="69">
        <v>30</v>
      </c>
      <c r="D18" s="70">
        <v>5</v>
      </c>
      <c r="E18" s="41">
        <f t="shared" si="4"/>
        <v>3000</v>
      </c>
      <c r="F18" s="41">
        <f t="shared" si="5"/>
        <v>600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7.25" x14ac:dyDescent="0.3">
      <c r="A19" s="39" t="s">
        <v>86</v>
      </c>
      <c r="B19" s="40">
        <v>150</v>
      </c>
      <c r="C19" s="69">
        <v>60</v>
      </c>
      <c r="D19" s="70">
        <v>5</v>
      </c>
      <c r="E19" s="41">
        <f t="shared" si="4"/>
        <v>9000</v>
      </c>
      <c r="F19" s="41">
        <f t="shared" si="5"/>
        <v>1800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8.75" thickBot="1" x14ac:dyDescent="0.3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6" ht="24" customHeight="1" thickBot="1" x14ac:dyDescent="0.35">
      <c r="A21" s="28" t="s">
        <v>31</v>
      </c>
      <c r="B21" s="28"/>
      <c r="C21" s="28"/>
      <c r="D21" s="28"/>
      <c r="E21" s="29">
        <f t="shared" ref="E21:F21" si="6">SUM(E23:E31)</f>
        <v>3820</v>
      </c>
      <c r="F21" s="29">
        <f t="shared" si="6"/>
        <v>764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16" ht="15.75" thickBot="1" x14ac:dyDescent="0.35">
      <c r="A22" s="31" t="s">
        <v>28</v>
      </c>
      <c r="B22" s="32" t="s">
        <v>25</v>
      </c>
      <c r="C22" s="33" t="s">
        <v>26</v>
      </c>
      <c r="D22" s="33" t="s">
        <v>18</v>
      </c>
      <c r="E22" s="34" t="s">
        <v>27</v>
      </c>
      <c r="F22" s="34" t="s">
        <v>88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8" x14ac:dyDescent="0.3">
      <c r="A23" s="44" t="s">
        <v>32</v>
      </c>
      <c r="B23" s="40">
        <v>20</v>
      </c>
      <c r="C23" s="69">
        <v>10</v>
      </c>
      <c r="D23" s="70">
        <v>5</v>
      </c>
      <c r="E23" s="41">
        <f t="shared" ref="E23:E31" si="7">C23*B23</f>
        <v>200</v>
      </c>
      <c r="F23" s="41">
        <f t="shared" ref="F23:F31" si="8">E23/D23</f>
        <v>40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</row>
    <row r="24" spans="1:16" ht="18" x14ac:dyDescent="0.3">
      <c r="A24" s="44" t="s">
        <v>33</v>
      </c>
      <c r="B24" s="40">
        <v>150</v>
      </c>
      <c r="C24" s="69">
        <v>1</v>
      </c>
      <c r="D24" s="70">
        <v>5</v>
      </c>
      <c r="E24" s="41">
        <f t="shared" si="7"/>
        <v>150</v>
      </c>
      <c r="F24" s="41">
        <f t="shared" si="8"/>
        <v>30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</row>
    <row r="25" spans="1:16" ht="18" x14ac:dyDescent="0.3">
      <c r="A25" s="44" t="s">
        <v>34</v>
      </c>
      <c r="B25" s="40">
        <v>200</v>
      </c>
      <c r="C25" s="69">
        <v>6</v>
      </c>
      <c r="D25" s="70">
        <v>5</v>
      </c>
      <c r="E25" s="41">
        <f t="shared" si="7"/>
        <v>1200</v>
      </c>
      <c r="F25" s="41">
        <f t="shared" si="8"/>
        <v>240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</row>
    <row r="26" spans="1:16" ht="18" x14ac:dyDescent="0.3">
      <c r="A26" s="44" t="s">
        <v>35</v>
      </c>
      <c r="B26" s="40">
        <v>50</v>
      </c>
      <c r="C26" s="69">
        <v>5</v>
      </c>
      <c r="D26" s="70">
        <v>5</v>
      </c>
      <c r="E26" s="41">
        <f t="shared" si="7"/>
        <v>250</v>
      </c>
      <c r="F26" s="41">
        <f t="shared" si="8"/>
        <v>50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</row>
    <row r="27" spans="1:16" ht="18" x14ac:dyDescent="0.3">
      <c r="A27" s="44" t="s">
        <v>36</v>
      </c>
      <c r="B27" s="40">
        <v>300</v>
      </c>
      <c r="C27" s="69">
        <v>1</v>
      </c>
      <c r="D27" s="70">
        <v>5</v>
      </c>
      <c r="E27" s="41">
        <f t="shared" si="7"/>
        <v>300</v>
      </c>
      <c r="F27" s="41">
        <f t="shared" si="8"/>
        <v>60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28" spans="1:16" ht="18" x14ac:dyDescent="0.3">
      <c r="A28" s="44" t="s">
        <v>37</v>
      </c>
      <c r="B28" s="40">
        <v>360</v>
      </c>
      <c r="C28" s="69">
        <v>1</v>
      </c>
      <c r="D28" s="70">
        <v>5</v>
      </c>
      <c r="E28" s="41">
        <f t="shared" si="7"/>
        <v>360</v>
      </c>
      <c r="F28" s="41">
        <f t="shared" si="8"/>
        <v>72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</row>
    <row r="29" spans="1:16" ht="18" x14ac:dyDescent="0.3">
      <c r="A29" s="44" t="s">
        <v>38</v>
      </c>
      <c r="B29" s="40">
        <v>200</v>
      </c>
      <c r="C29" s="69">
        <v>3</v>
      </c>
      <c r="D29" s="70">
        <v>5</v>
      </c>
      <c r="E29" s="41">
        <f t="shared" si="7"/>
        <v>600</v>
      </c>
      <c r="F29" s="41">
        <f t="shared" si="8"/>
        <v>120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</row>
    <row r="30" spans="1:16" ht="18" x14ac:dyDescent="0.3">
      <c r="A30" s="2" t="s">
        <v>78</v>
      </c>
      <c r="B30" s="40">
        <v>120</v>
      </c>
      <c r="C30" s="69">
        <v>3</v>
      </c>
      <c r="D30" s="70">
        <v>5</v>
      </c>
      <c r="E30" s="41">
        <f t="shared" si="7"/>
        <v>360</v>
      </c>
      <c r="F30" s="41">
        <f t="shared" si="8"/>
        <v>72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</row>
    <row r="31" spans="1:16" ht="18.75" thickBot="1" x14ac:dyDescent="0.35">
      <c r="A31" s="45" t="s">
        <v>22</v>
      </c>
      <c r="B31" s="46">
        <v>400</v>
      </c>
      <c r="C31" s="75">
        <v>1</v>
      </c>
      <c r="D31" s="76">
        <v>5</v>
      </c>
      <c r="E31" s="47">
        <f t="shared" si="7"/>
        <v>400</v>
      </c>
      <c r="F31" s="47">
        <f t="shared" si="8"/>
        <v>80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2" spans="1:16" ht="18" x14ac:dyDescent="0.3">
      <c r="A32" s="27"/>
      <c r="B32" s="27"/>
      <c r="C32" s="27"/>
      <c r="D32" s="27"/>
      <c r="E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1:16" ht="18.75" thickBot="1" x14ac:dyDescent="0.35">
      <c r="A33" s="27"/>
      <c r="B33" s="27"/>
      <c r="C33" s="27"/>
      <c r="D33" s="27"/>
      <c r="E33" s="48" t="s">
        <v>39</v>
      </c>
      <c r="F33" s="34" t="s">
        <v>40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</row>
    <row r="34" spans="1:16" ht="24" customHeight="1" thickBot="1" x14ac:dyDescent="0.35">
      <c r="A34" s="28" t="s">
        <v>27</v>
      </c>
      <c r="B34" s="28"/>
      <c r="C34" s="28"/>
      <c r="D34" s="28"/>
      <c r="E34" s="29">
        <f>material_betrag+maschinene_betrag+maschinen_betrag</f>
        <v>1026920</v>
      </c>
      <c r="F34" s="29">
        <f>SUM(F6:F31)</f>
        <v>409948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</row>
    <row r="35" spans="1:16" ht="18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</row>
  </sheetData>
  <mergeCells count="1">
    <mergeCell ref="A1:F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topLeftCell="B1" zoomScale="85" zoomScaleNormal="85" workbookViewId="0">
      <selection activeCell="G11" sqref="G11"/>
    </sheetView>
  </sheetViews>
  <sheetFormatPr defaultColWidth="14.42578125" defaultRowHeight="15" customHeight="1" x14ac:dyDescent="0.3"/>
  <cols>
    <col min="1" max="1" width="40.42578125" style="2" customWidth="1"/>
    <col min="2" max="2" width="20.5703125" style="2" customWidth="1"/>
    <col min="3" max="3" width="11.7109375" style="2" customWidth="1"/>
    <col min="4" max="4" width="19.140625" style="2" customWidth="1"/>
    <col min="5" max="14" width="11.7109375" style="2" customWidth="1"/>
    <col min="15" max="26" width="17.28515625" style="2" customWidth="1"/>
    <col min="27" max="16384" width="14.42578125" style="2"/>
  </cols>
  <sheetData>
    <row r="1" spans="1:14" s="51" customFormat="1" ht="84.95" customHeight="1" x14ac:dyDescent="0.35">
      <c r="A1" s="49"/>
      <c r="B1" s="49"/>
      <c r="C1" s="49"/>
      <c r="D1" s="49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s="51" customFormat="1" ht="23.25" customHeight="1" x14ac:dyDescent="0.35">
      <c r="A2" s="24" t="s">
        <v>7</v>
      </c>
      <c r="B2" s="26"/>
      <c r="C2" s="26"/>
      <c r="D2" s="26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12.75" customHeigh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s="56" customFormat="1" ht="24" customHeight="1" thickBot="1" x14ac:dyDescent="0.25">
      <c r="A4" s="58" t="s">
        <v>81</v>
      </c>
      <c r="B4" s="58"/>
      <c r="C4" s="58"/>
      <c r="D4" s="59">
        <f>SUM(D6:D7)</f>
        <v>2250</v>
      </c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ht="15" customHeight="1" thickBot="1" x14ac:dyDescent="0.35">
      <c r="A5" s="77" t="s">
        <v>28</v>
      </c>
      <c r="B5" s="78" t="s">
        <v>25</v>
      </c>
      <c r="C5" s="79" t="s">
        <v>26</v>
      </c>
      <c r="D5" s="48" t="s">
        <v>27</v>
      </c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15" customHeight="1" x14ac:dyDescent="0.3">
      <c r="A6" s="80" t="s">
        <v>41</v>
      </c>
      <c r="B6" s="81">
        <v>250</v>
      </c>
      <c r="C6" s="82">
        <v>1</v>
      </c>
      <c r="D6" s="83">
        <f t="shared" ref="D6:D7" si="0">C6*B6</f>
        <v>250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15" customHeight="1" thickBot="1" x14ac:dyDescent="0.35">
      <c r="A7" s="84" t="s">
        <v>42</v>
      </c>
      <c r="B7" s="85">
        <v>2000</v>
      </c>
      <c r="C7" s="86">
        <v>1</v>
      </c>
      <c r="D7" s="87">
        <f t="shared" si="0"/>
        <v>2000</v>
      </c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15" customHeight="1" thickBot="1" x14ac:dyDescent="0.3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s="56" customFormat="1" ht="24" customHeight="1" thickBot="1" x14ac:dyDescent="0.25">
      <c r="A9" s="58" t="s">
        <v>80</v>
      </c>
      <c r="B9" s="58"/>
      <c r="C9" s="58"/>
      <c r="D9" s="59">
        <f>SUM(D11:D15)</f>
        <v>18690</v>
      </c>
    </row>
    <row r="10" spans="1:14" ht="15" customHeight="1" thickBot="1" x14ac:dyDescent="0.35">
      <c r="A10" s="77" t="s">
        <v>28</v>
      </c>
      <c r="B10" s="78" t="s">
        <v>25</v>
      </c>
      <c r="C10" s="79" t="s">
        <v>26</v>
      </c>
      <c r="D10" s="48" t="s">
        <v>27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ht="15" customHeight="1" x14ac:dyDescent="0.3">
      <c r="A11" s="94" t="s">
        <v>43</v>
      </c>
      <c r="B11" s="95">
        <v>0.25</v>
      </c>
      <c r="C11" s="96">
        <v>5000</v>
      </c>
      <c r="D11" s="97">
        <f t="shared" ref="D11:D15" si="1">C11*B11</f>
        <v>1250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15" customHeight="1" x14ac:dyDescent="0.3">
      <c r="A12" s="98"/>
      <c r="B12" s="88">
        <v>2.27</v>
      </c>
      <c r="C12" s="89">
        <v>2000</v>
      </c>
      <c r="D12" s="99">
        <f t="shared" si="1"/>
        <v>4540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15" customHeight="1" x14ac:dyDescent="0.3">
      <c r="A13" s="100"/>
      <c r="B13" s="90">
        <v>10500</v>
      </c>
      <c r="C13" s="91">
        <v>1</v>
      </c>
      <c r="D13" s="101">
        <f t="shared" si="1"/>
        <v>10500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15" customHeight="1" x14ac:dyDescent="0.3">
      <c r="A14" s="98"/>
      <c r="B14" s="92">
        <v>1200</v>
      </c>
      <c r="C14" s="93">
        <v>1</v>
      </c>
      <c r="D14" s="102">
        <f t="shared" si="1"/>
        <v>1200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 ht="15" customHeight="1" thickBot="1" x14ac:dyDescent="0.35">
      <c r="A15" s="103"/>
      <c r="B15" s="104">
        <v>1200</v>
      </c>
      <c r="C15" s="105">
        <v>1</v>
      </c>
      <c r="D15" s="87">
        <f t="shared" si="1"/>
        <v>1200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15" customHeight="1" thickBot="1" x14ac:dyDescent="0.3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1:14" s="56" customFormat="1" ht="24" customHeight="1" thickBot="1" x14ac:dyDescent="0.25">
      <c r="A17" s="58" t="s">
        <v>44</v>
      </c>
      <c r="B17" s="58"/>
      <c r="C17" s="58"/>
      <c r="D17" s="59">
        <f>SUM(D19:D23)</f>
        <v>18690</v>
      </c>
    </row>
    <row r="18" spans="1:14" ht="15" customHeight="1" thickBot="1" x14ac:dyDescent="0.35">
      <c r="A18" s="77" t="s">
        <v>28</v>
      </c>
      <c r="B18" s="78" t="s">
        <v>25</v>
      </c>
      <c r="C18" s="79" t="s">
        <v>26</v>
      </c>
      <c r="D18" s="48" t="s">
        <v>27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1:14" ht="15" customHeight="1" x14ac:dyDescent="0.3">
      <c r="A19" s="94" t="s">
        <v>46</v>
      </c>
      <c r="B19" s="95">
        <v>250</v>
      </c>
      <c r="C19" s="96">
        <v>5</v>
      </c>
      <c r="D19" s="97">
        <f t="shared" ref="D19:D23" si="2">C19*B19</f>
        <v>1250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15" customHeight="1" x14ac:dyDescent="0.3">
      <c r="A20" s="106"/>
      <c r="B20" s="88">
        <v>2.27</v>
      </c>
      <c r="C20" s="89">
        <v>2000</v>
      </c>
      <c r="D20" s="99">
        <f t="shared" si="2"/>
        <v>4540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4" ht="15" customHeight="1" x14ac:dyDescent="0.3">
      <c r="A21" s="106"/>
      <c r="B21" s="88">
        <v>10500</v>
      </c>
      <c r="C21" s="89">
        <v>1</v>
      </c>
      <c r="D21" s="99">
        <f t="shared" si="2"/>
        <v>10500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15" customHeight="1" x14ac:dyDescent="0.3">
      <c r="A22" s="98"/>
      <c r="B22" s="90">
        <v>1200</v>
      </c>
      <c r="C22" s="91">
        <v>1</v>
      </c>
      <c r="D22" s="101">
        <f t="shared" si="2"/>
        <v>1200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4" ht="15" customHeight="1" thickBot="1" x14ac:dyDescent="0.35">
      <c r="A23" s="103"/>
      <c r="B23" s="104">
        <v>1200</v>
      </c>
      <c r="C23" s="105">
        <v>1</v>
      </c>
      <c r="D23" s="87">
        <f t="shared" si="2"/>
        <v>1200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1:14" ht="15" customHeight="1" thickBot="1" x14ac:dyDescent="0.3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1:14" s="56" customFormat="1" ht="24" customHeight="1" thickBot="1" x14ac:dyDescent="0.25">
      <c r="A25" s="58" t="s">
        <v>6</v>
      </c>
      <c r="B25" s="58"/>
      <c r="C25" s="58"/>
      <c r="D25" s="59">
        <f>SUM(D27:D31)</f>
        <v>18690</v>
      </c>
    </row>
    <row r="26" spans="1:14" ht="15" customHeight="1" thickBot="1" x14ac:dyDescent="0.35">
      <c r="A26" s="77" t="s">
        <v>28</v>
      </c>
      <c r="B26" s="78" t="s">
        <v>25</v>
      </c>
      <c r="C26" s="79" t="s">
        <v>26</v>
      </c>
      <c r="D26" s="48" t="s">
        <v>27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4" ht="15" customHeight="1" x14ac:dyDescent="0.3">
      <c r="A27" s="94" t="s">
        <v>45</v>
      </c>
      <c r="B27" s="95">
        <v>0.25</v>
      </c>
      <c r="C27" s="96">
        <v>5000</v>
      </c>
      <c r="D27" s="97">
        <f t="shared" ref="D27:D31" si="3">C27*B27</f>
        <v>1250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4" ht="15" customHeight="1" x14ac:dyDescent="0.3">
      <c r="A28" s="98" t="s">
        <v>87</v>
      </c>
      <c r="B28" s="90">
        <v>2.27</v>
      </c>
      <c r="C28" s="91">
        <v>2000</v>
      </c>
      <c r="D28" s="101">
        <f t="shared" si="3"/>
        <v>4540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1:14" ht="15" customHeight="1" x14ac:dyDescent="0.3">
      <c r="A29" s="107" t="s">
        <v>79</v>
      </c>
      <c r="B29" s="92">
        <v>10500</v>
      </c>
      <c r="C29" s="93">
        <v>1</v>
      </c>
      <c r="D29" s="102">
        <f t="shared" si="3"/>
        <v>10500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ht="15" customHeight="1" x14ac:dyDescent="0.3">
      <c r="A30" s="107" t="s">
        <v>47</v>
      </c>
      <c r="B30" s="92">
        <v>1200</v>
      </c>
      <c r="C30" s="93">
        <v>1</v>
      </c>
      <c r="D30" s="102">
        <f t="shared" si="3"/>
        <v>1200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4" ht="15" customHeight="1" thickBot="1" x14ac:dyDescent="0.35">
      <c r="A31" s="103"/>
      <c r="B31" s="104">
        <v>1200</v>
      </c>
      <c r="C31" s="105">
        <v>1</v>
      </c>
      <c r="D31" s="87">
        <f t="shared" si="3"/>
        <v>1200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1:14" ht="15" customHeight="1" thickBot="1" x14ac:dyDescent="0.35">
      <c r="A32" s="54"/>
      <c r="B32" s="55"/>
      <c r="C32" s="55"/>
      <c r="D32" s="55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1:14" s="56" customFormat="1" ht="24" customHeight="1" thickBot="1" x14ac:dyDescent="0.25">
      <c r="A33" s="58" t="s">
        <v>48</v>
      </c>
      <c r="B33" s="58"/>
      <c r="C33" s="58"/>
      <c r="D33" s="59">
        <f>SUM(D35:D39)</f>
        <v>111250</v>
      </c>
    </row>
    <row r="34" spans="1:14" ht="15" customHeight="1" thickBot="1" x14ac:dyDescent="0.35">
      <c r="A34" s="77" t="s">
        <v>28</v>
      </c>
      <c r="B34" s="78" t="s">
        <v>25</v>
      </c>
      <c r="C34" s="79" t="s">
        <v>26</v>
      </c>
      <c r="D34" s="48" t="s">
        <v>27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1:14" ht="15" customHeight="1" thickBot="1" x14ac:dyDescent="0.35">
      <c r="A35" s="108" t="s">
        <v>49</v>
      </c>
      <c r="B35" s="109">
        <v>1250</v>
      </c>
      <c r="C35" s="110">
        <v>1</v>
      </c>
      <c r="D35" s="111">
        <f>C35*B35</f>
        <v>1250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1:14" ht="15" customHeight="1" thickBot="1" x14ac:dyDescent="0.3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s="56" customFormat="1" ht="24" customHeight="1" thickBot="1" x14ac:dyDescent="0.25">
      <c r="A37" s="58" t="s">
        <v>50</v>
      </c>
      <c r="B37" s="58"/>
      <c r="C37" s="58"/>
      <c r="D37" s="59">
        <f>SUM(D39:D43)</f>
        <v>80000</v>
      </c>
    </row>
    <row r="38" spans="1:14" ht="15" customHeight="1" thickBot="1" x14ac:dyDescent="0.35">
      <c r="A38" s="77" t="s">
        <v>28</v>
      </c>
      <c r="B38" s="78" t="s">
        <v>25</v>
      </c>
      <c r="C38" s="79" t="s">
        <v>26</v>
      </c>
      <c r="D38" s="48" t="s">
        <v>27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t="15" customHeight="1" x14ac:dyDescent="0.3">
      <c r="A39" s="94" t="s">
        <v>54</v>
      </c>
      <c r="B39" s="95">
        <v>30000</v>
      </c>
      <c r="C39" s="96">
        <v>1</v>
      </c>
      <c r="D39" s="97">
        <f t="shared" ref="D39:D43" si="4">C39*B39</f>
        <v>30000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1:14" ht="15" customHeight="1" x14ac:dyDescent="0.3">
      <c r="A40" s="106" t="s">
        <v>10</v>
      </c>
      <c r="B40" s="88">
        <v>15000</v>
      </c>
      <c r="C40" s="89">
        <v>1</v>
      </c>
      <c r="D40" s="99">
        <f t="shared" si="4"/>
        <v>15000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1:14" ht="15" customHeight="1" x14ac:dyDescent="0.3">
      <c r="A41" s="106" t="s">
        <v>53</v>
      </c>
      <c r="B41" s="88">
        <v>20000</v>
      </c>
      <c r="C41" s="89">
        <v>1</v>
      </c>
      <c r="D41" s="99">
        <f t="shared" si="4"/>
        <v>20000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1:14" ht="15" customHeight="1" x14ac:dyDescent="0.3">
      <c r="A42" s="98" t="s">
        <v>51</v>
      </c>
      <c r="B42" s="90">
        <v>10000</v>
      </c>
      <c r="C42" s="91">
        <v>1</v>
      </c>
      <c r="D42" s="101">
        <f t="shared" si="4"/>
        <v>10000</v>
      </c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1:14" ht="12.75" customHeight="1" thickBot="1" x14ac:dyDescent="0.35">
      <c r="A43" s="103" t="s">
        <v>52</v>
      </c>
      <c r="B43" s="104">
        <v>5000</v>
      </c>
      <c r="C43" s="105">
        <v>1</v>
      </c>
      <c r="D43" s="87">
        <f t="shared" si="4"/>
        <v>5000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spans="1:14" ht="12.75" customHeight="1" thickBot="1" x14ac:dyDescent="0.3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 s="56" customFormat="1" ht="24" customHeight="1" x14ac:dyDescent="0.2">
      <c r="A45" s="60" t="s">
        <v>55</v>
      </c>
      <c r="B45" s="58"/>
      <c r="C45" s="58"/>
      <c r="D45" s="61">
        <f>D37+D4+D25</f>
        <v>100940</v>
      </c>
    </row>
    <row r="46" spans="1:14" ht="12.75" customHeight="1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2.75" customHeight="1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2.75" customHeight="1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2.75" customHeight="1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2.75" customHeight="1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2.75" customHeight="1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2.75" customHeight="1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2.75" customHeight="1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2.75" customHeight="1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2.75" customHeight="1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2.75" customHeight="1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</row>
    <row r="57" spans="1:14" ht="12.75" customHeight="1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spans="1:14" ht="12.75" customHeight="1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spans="1:14" ht="12.75" customHeight="1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</row>
    <row r="60" spans="1:14" ht="12.75" customHeight="1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</row>
    <row r="61" spans="1:14" ht="12.75" customHeight="1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4" ht="12.75" customHeight="1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</row>
    <row r="63" spans="1:14" ht="12.75" customHeight="1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</row>
    <row r="64" spans="1:14" ht="12.75" customHeight="1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</row>
    <row r="65" spans="1:14" ht="12.75" customHeight="1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</row>
    <row r="66" spans="1:14" ht="12.75" customHeight="1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</row>
    <row r="67" spans="1:14" ht="12.75" customHeight="1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1:14" ht="12.75" customHeight="1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</row>
    <row r="69" spans="1:14" ht="12.75" customHeight="1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</row>
    <row r="70" spans="1:14" ht="12.75" customHeight="1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</row>
    <row r="71" spans="1:14" ht="12.75" customHeight="1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spans="1:14" ht="12.75" customHeight="1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</row>
    <row r="73" spans="1:14" ht="12.75" customHeight="1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1:14" ht="12.75" customHeight="1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spans="1:14" ht="12.75" customHeight="1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spans="1:14" ht="12.75" customHeight="1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spans="1:14" ht="12.75" customHeight="1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</row>
    <row r="78" spans="1:14" ht="12.75" customHeight="1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1:14" ht="12.75" customHeight="1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</row>
    <row r="80" spans="1:14" ht="12.75" customHeight="1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spans="1:14" ht="12.75" customHeight="1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1:14" ht="12.75" customHeight="1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spans="1:14" ht="12.75" customHeight="1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1:14" ht="12.75" customHeight="1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1:14" ht="12.75" customHeight="1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</row>
    <row r="86" spans="1:14" ht="12.75" customHeight="1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1:14" ht="12.75" customHeight="1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1:14" ht="12.75" customHeight="1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1:14" ht="12.75" customHeight="1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1:14" ht="12.75" customHeight="1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1:14" ht="12.75" customHeight="1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1:14" ht="12.75" customHeight="1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1:14" ht="12.75" customHeight="1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1:14" ht="12.75" customHeight="1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1:14" ht="12.75" customHeight="1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1:14" ht="12.75" customHeight="1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spans="1:14" ht="12.75" customHeight="1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</row>
    <row r="98" spans="1:14" ht="12.75" customHeight="1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1:14" ht="12.75" customHeight="1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1:14" ht="12.75" customHeight="1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1:14" ht="12.75" customHeight="1" x14ac:dyDescent="0.3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1:14" ht="12.75" customHeight="1" x14ac:dyDescent="0.3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1:14" ht="12.75" customHeight="1" x14ac:dyDescent="0.3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1:14" ht="12.75" customHeight="1" x14ac:dyDescent="0.3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1:14" ht="12.75" customHeight="1" x14ac:dyDescent="0.3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1:14" ht="12.75" customHeight="1" x14ac:dyDescent="0.3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1:14" ht="12.75" customHeight="1" x14ac:dyDescent="0.3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1:14" ht="12.75" customHeight="1" x14ac:dyDescent="0.3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1:14" ht="12.75" customHeight="1" x14ac:dyDescent="0.3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ht="12.75" customHeight="1" x14ac:dyDescent="0.3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1:14" ht="12.75" customHeight="1" x14ac:dyDescent="0.3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1:14" ht="12.75" customHeight="1" x14ac:dyDescent="0.3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1:14" ht="12.75" customHeight="1" x14ac:dyDescent="0.3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1:14" ht="12.75" customHeight="1" x14ac:dyDescent="0.3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1:14" ht="12.75" customHeight="1" x14ac:dyDescent="0.3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1:14" ht="12.75" customHeight="1" x14ac:dyDescent="0.3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1:14" ht="12.75" customHeight="1" x14ac:dyDescent="0.3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1:14" ht="12.75" customHeight="1" x14ac:dyDescent="0.3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1:14" ht="12.75" customHeight="1" x14ac:dyDescent="0.3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14" ht="12.75" customHeight="1" x14ac:dyDescent="0.3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1:14" ht="12.75" customHeight="1" x14ac:dyDescent="0.3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1:14" ht="12.75" customHeight="1" x14ac:dyDescent="0.3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1:14" ht="12.75" customHeight="1" x14ac:dyDescent="0.3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ht="12.75" customHeight="1" x14ac:dyDescent="0.3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1:14" ht="12.75" customHeight="1" x14ac:dyDescent="0.3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1:14" ht="12.75" customHeight="1" x14ac:dyDescent="0.3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1:14" ht="12.75" customHeight="1" x14ac:dyDescent="0.3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1:14" ht="12.75" customHeight="1" x14ac:dyDescent="0.3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1:14" ht="12.75" customHeight="1" x14ac:dyDescent="0.3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1:14" ht="12.75" customHeight="1" x14ac:dyDescent="0.3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1:14" ht="12.75" customHeight="1" x14ac:dyDescent="0.3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</row>
    <row r="132" spans="1:14" ht="12.75" customHeight="1" x14ac:dyDescent="0.3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1:14" ht="12.75" customHeight="1" x14ac:dyDescent="0.3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</row>
    <row r="134" spans="1:14" ht="12.75" customHeight="1" x14ac:dyDescent="0.3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</row>
    <row r="135" spans="1:14" ht="12.75" customHeight="1" x14ac:dyDescent="0.3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 ht="12.75" customHeight="1" x14ac:dyDescent="0.3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</row>
    <row r="137" spans="1:14" ht="12.75" customHeight="1" x14ac:dyDescent="0.3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</row>
    <row r="138" spans="1:14" ht="12.75" customHeight="1" x14ac:dyDescent="0.3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</row>
    <row r="139" spans="1:14" ht="12.75" customHeight="1" x14ac:dyDescent="0.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</row>
    <row r="140" spans="1:14" ht="12.75" customHeight="1" x14ac:dyDescent="0.3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</row>
    <row r="141" spans="1:14" ht="12.75" customHeight="1" x14ac:dyDescent="0.3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</row>
    <row r="142" spans="1:14" ht="12.75" customHeight="1" x14ac:dyDescent="0.3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</row>
    <row r="143" spans="1:14" ht="12.75" customHeight="1" x14ac:dyDescent="0.3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</row>
    <row r="144" spans="1:14" ht="12.75" customHeight="1" x14ac:dyDescent="0.3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</row>
    <row r="145" spans="1:14" ht="12.75" customHeight="1" x14ac:dyDescent="0.3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</row>
  </sheetData>
  <mergeCells count="1">
    <mergeCell ref="A1:D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70" zoomScaleNormal="70" workbookViewId="0">
      <selection activeCell="F16" sqref="F16"/>
    </sheetView>
  </sheetViews>
  <sheetFormatPr defaultColWidth="14.42578125" defaultRowHeight="15" customHeight="1" x14ac:dyDescent="0.3"/>
  <cols>
    <col min="1" max="1" width="29.28515625" style="2" customWidth="1"/>
    <col min="2" max="3" width="17.28515625" style="2" customWidth="1"/>
    <col min="4" max="4" width="28" style="2" customWidth="1"/>
    <col min="5" max="26" width="17.28515625" style="2" customWidth="1"/>
    <col min="27" max="16384" width="14.42578125" style="2"/>
  </cols>
  <sheetData>
    <row r="1" spans="1:4" ht="84.95" customHeight="1" x14ac:dyDescent="0.35">
      <c r="A1" s="49"/>
      <c r="B1" s="49"/>
      <c r="C1" s="49"/>
      <c r="D1" s="49"/>
    </row>
    <row r="2" spans="1:4" ht="23.25" customHeight="1" x14ac:dyDescent="0.35">
      <c r="A2" s="24" t="s">
        <v>56</v>
      </c>
      <c r="B2" s="26"/>
      <c r="C2" s="26"/>
      <c r="D2" s="26"/>
    </row>
    <row r="3" spans="1:4" ht="15" customHeight="1" x14ac:dyDescent="0.3">
      <c r="A3" s="27"/>
      <c r="B3" s="27"/>
      <c r="C3" s="27"/>
      <c r="D3" s="27"/>
    </row>
    <row r="4" spans="1:4" ht="24" customHeight="1" thickBot="1" x14ac:dyDescent="0.35">
      <c r="A4" s="52" t="s">
        <v>57</v>
      </c>
      <c r="B4" s="52"/>
      <c r="C4" s="52"/>
      <c r="D4" s="53">
        <f>SUM(D6:D11)</f>
        <v>8025</v>
      </c>
    </row>
    <row r="5" spans="1:4" ht="15" customHeight="1" thickBot="1" x14ac:dyDescent="0.35">
      <c r="A5" s="77" t="s">
        <v>28</v>
      </c>
      <c r="B5" s="78" t="s">
        <v>25</v>
      </c>
      <c r="C5" s="79" t="s">
        <v>26</v>
      </c>
      <c r="D5" s="48" t="s">
        <v>27</v>
      </c>
    </row>
    <row r="6" spans="1:4" ht="15" customHeight="1" x14ac:dyDescent="0.3">
      <c r="A6" s="80" t="s">
        <v>58</v>
      </c>
      <c r="B6" s="81">
        <v>3</v>
      </c>
      <c r="C6" s="82">
        <v>1000</v>
      </c>
      <c r="D6" s="83">
        <f t="shared" ref="D6:D11" si="0">C6*B6</f>
        <v>3000</v>
      </c>
    </row>
    <row r="7" spans="1:4" ht="15" customHeight="1" x14ac:dyDescent="0.3">
      <c r="A7" s="112" t="s">
        <v>59</v>
      </c>
      <c r="B7" s="40">
        <v>2</v>
      </c>
      <c r="C7" s="69">
        <v>600</v>
      </c>
      <c r="D7" s="113">
        <f t="shared" si="0"/>
        <v>1200</v>
      </c>
    </row>
    <row r="8" spans="1:4" ht="15" customHeight="1" x14ac:dyDescent="0.3">
      <c r="A8" s="112" t="s">
        <v>60</v>
      </c>
      <c r="B8" s="40">
        <v>3.5</v>
      </c>
      <c r="C8" s="69">
        <v>250</v>
      </c>
      <c r="D8" s="113">
        <f t="shared" si="0"/>
        <v>875</v>
      </c>
    </row>
    <row r="9" spans="1:4" ht="15" customHeight="1" x14ac:dyDescent="0.3">
      <c r="A9" s="112" t="s">
        <v>61</v>
      </c>
      <c r="B9" s="40">
        <v>2.5</v>
      </c>
      <c r="C9" s="69">
        <v>500</v>
      </c>
      <c r="D9" s="113">
        <f t="shared" si="0"/>
        <v>1250</v>
      </c>
    </row>
    <row r="10" spans="1:4" ht="15" customHeight="1" x14ac:dyDescent="0.3">
      <c r="A10" s="112" t="s">
        <v>62</v>
      </c>
      <c r="B10" s="40">
        <v>0.5</v>
      </c>
      <c r="C10" s="69">
        <v>2000</v>
      </c>
      <c r="D10" s="113">
        <f t="shared" si="0"/>
        <v>1000</v>
      </c>
    </row>
    <row r="11" spans="1:4" ht="15" customHeight="1" thickBot="1" x14ac:dyDescent="0.35">
      <c r="A11" s="84" t="s">
        <v>22</v>
      </c>
      <c r="B11" s="85">
        <v>3.5</v>
      </c>
      <c r="C11" s="86">
        <v>200</v>
      </c>
      <c r="D11" s="87">
        <f t="shared" si="0"/>
        <v>700</v>
      </c>
    </row>
    <row r="12" spans="1:4" ht="15" customHeight="1" thickBot="1" x14ac:dyDescent="0.35">
      <c r="A12" s="35"/>
      <c r="B12" s="35"/>
      <c r="C12" s="35"/>
      <c r="D12" s="35"/>
    </row>
    <row r="13" spans="1:4" ht="24" customHeight="1" thickBot="1" x14ac:dyDescent="0.35">
      <c r="A13" s="52" t="s">
        <v>15</v>
      </c>
      <c r="B13" s="52"/>
      <c r="C13" s="52"/>
      <c r="D13" s="53">
        <f>SUM(D15:D19)</f>
        <v>20000</v>
      </c>
    </row>
    <row r="14" spans="1:4" ht="15" customHeight="1" thickBot="1" x14ac:dyDescent="0.35">
      <c r="A14" s="77" t="s">
        <v>28</v>
      </c>
      <c r="B14" s="78" t="s">
        <v>25</v>
      </c>
      <c r="C14" s="79" t="s">
        <v>26</v>
      </c>
      <c r="D14" s="48" t="s">
        <v>27</v>
      </c>
    </row>
    <row r="15" spans="1:4" x14ac:dyDescent="0.3">
      <c r="A15" s="94" t="s">
        <v>63</v>
      </c>
      <c r="B15" s="95">
        <v>7500</v>
      </c>
      <c r="C15" s="96">
        <v>1</v>
      </c>
      <c r="D15" s="97">
        <f t="shared" ref="D15:D19" si="1">C15*B15</f>
        <v>7500</v>
      </c>
    </row>
    <row r="16" spans="1:4" x14ac:dyDescent="0.3">
      <c r="A16" s="106" t="s">
        <v>64</v>
      </c>
      <c r="B16" s="88">
        <v>4500</v>
      </c>
      <c r="C16" s="89">
        <v>1</v>
      </c>
      <c r="D16" s="99">
        <f t="shared" si="1"/>
        <v>4500</v>
      </c>
    </row>
    <row r="17" spans="1:4" ht="30" x14ac:dyDescent="0.3">
      <c r="A17" s="106" t="s">
        <v>82</v>
      </c>
      <c r="B17" s="88">
        <v>2500</v>
      </c>
      <c r="C17" s="89">
        <v>1</v>
      </c>
      <c r="D17" s="99">
        <f t="shared" si="1"/>
        <v>2500</v>
      </c>
    </row>
    <row r="18" spans="1:4" ht="15" customHeight="1" x14ac:dyDescent="0.3">
      <c r="A18" s="98" t="s">
        <v>1</v>
      </c>
      <c r="B18" s="90">
        <v>3500</v>
      </c>
      <c r="C18" s="91">
        <v>1</v>
      </c>
      <c r="D18" s="101">
        <f t="shared" si="1"/>
        <v>3500</v>
      </c>
    </row>
    <row r="19" spans="1:4" ht="15" customHeight="1" thickBot="1" x14ac:dyDescent="0.35">
      <c r="A19" s="103" t="s">
        <v>83</v>
      </c>
      <c r="B19" s="104">
        <v>2000</v>
      </c>
      <c r="C19" s="105">
        <v>1</v>
      </c>
      <c r="D19" s="87">
        <f t="shared" si="1"/>
        <v>2000</v>
      </c>
    </row>
    <row r="20" spans="1:4" ht="15" customHeight="1" thickBot="1" x14ac:dyDescent="0.35">
      <c r="A20" s="35"/>
      <c r="B20" s="35"/>
      <c r="C20" s="35"/>
      <c r="D20" s="35"/>
    </row>
    <row r="21" spans="1:4" ht="24" customHeight="1" thickBot="1" x14ac:dyDescent="0.35">
      <c r="A21" s="52" t="s">
        <v>65</v>
      </c>
      <c r="B21" s="52"/>
      <c r="C21" s="52"/>
      <c r="D21" s="53">
        <f>SUM(D23:D24)</f>
        <v>10400</v>
      </c>
    </row>
    <row r="22" spans="1:4" ht="15" customHeight="1" thickBot="1" x14ac:dyDescent="0.35">
      <c r="A22" s="77" t="s">
        <v>28</v>
      </c>
      <c r="B22" s="78" t="s">
        <v>25</v>
      </c>
      <c r="C22" s="79" t="s">
        <v>26</v>
      </c>
      <c r="D22" s="48" t="s">
        <v>27</v>
      </c>
    </row>
    <row r="23" spans="1:4" ht="15" customHeight="1" x14ac:dyDescent="0.3">
      <c r="A23" s="94" t="s">
        <v>66</v>
      </c>
      <c r="B23" s="95">
        <v>75</v>
      </c>
      <c r="C23" s="96">
        <v>32</v>
      </c>
      <c r="D23" s="97">
        <f t="shared" ref="D23:D24" si="2">C23*B23</f>
        <v>2400</v>
      </c>
    </row>
    <row r="24" spans="1:4" ht="15" customHeight="1" thickBot="1" x14ac:dyDescent="0.35">
      <c r="A24" s="114" t="s">
        <v>67</v>
      </c>
      <c r="B24" s="115">
        <v>25</v>
      </c>
      <c r="C24" s="116">
        <v>320</v>
      </c>
      <c r="D24" s="117">
        <f t="shared" si="2"/>
        <v>8000</v>
      </c>
    </row>
    <row r="25" spans="1:4" ht="15" customHeight="1" thickBot="1" x14ac:dyDescent="0.35">
      <c r="A25" s="27"/>
      <c r="B25" s="27"/>
      <c r="C25" s="50"/>
      <c r="D25" s="27"/>
    </row>
    <row r="26" spans="1:4" ht="24" customHeight="1" thickBot="1" x14ac:dyDescent="0.35">
      <c r="A26" s="52" t="s">
        <v>71</v>
      </c>
      <c r="B26" s="52"/>
      <c r="C26" s="52"/>
      <c r="D26" s="53">
        <f>SUM(D28:D32)</f>
        <v>132700</v>
      </c>
    </row>
    <row r="27" spans="1:4" ht="15.75" thickBot="1" x14ac:dyDescent="0.35">
      <c r="A27" s="77" t="s">
        <v>28</v>
      </c>
      <c r="B27" s="78" t="s">
        <v>25</v>
      </c>
      <c r="C27" s="79" t="s">
        <v>26</v>
      </c>
      <c r="D27" s="48" t="s">
        <v>27</v>
      </c>
    </row>
    <row r="28" spans="1:4" ht="30" x14ac:dyDescent="0.3">
      <c r="A28" s="94" t="s">
        <v>70</v>
      </c>
      <c r="B28" s="95">
        <v>85000</v>
      </c>
      <c r="C28" s="96">
        <v>1</v>
      </c>
      <c r="D28" s="97">
        <f t="shared" ref="D28:D32" si="3">C28*B28</f>
        <v>85000</v>
      </c>
    </row>
    <row r="29" spans="1:4" x14ac:dyDescent="0.3">
      <c r="A29" s="106" t="s">
        <v>2</v>
      </c>
      <c r="B29" s="88">
        <v>36000</v>
      </c>
      <c r="C29" s="89">
        <v>1</v>
      </c>
      <c r="D29" s="99">
        <f t="shared" si="3"/>
        <v>36000</v>
      </c>
    </row>
    <row r="30" spans="1:4" x14ac:dyDescent="0.3">
      <c r="A30" s="106" t="s">
        <v>68</v>
      </c>
      <c r="B30" s="88">
        <v>8000</v>
      </c>
      <c r="C30" s="89">
        <v>1</v>
      </c>
      <c r="D30" s="99">
        <f t="shared" si="3"/>
        <v>8000</v>
      </c>
    </row>
    <row r="31" spans="1:4" x14ac:dyDescent="0.3">
      <c r="A31" s="106" t="s">
        <v>69</v>
      </c>
      <c r="B31" s="88">
        <v>2500</v>
      </c>
      <c r="C31" s="89">
        <v>1</v>
      </c>
      <c r="D31" s="99">
        <f t="shared" si="3"/>
        <v>2500</v>
      </c>
    </row>
    <row r="32" spans="1:4" ht="15.75" thickBot="1" x14ac:dyDescent="0.35">
      <c r="A32" s="114" t="s">
        <v>52</v>
      </c>
      <c r="B32" s="115">
        <v>1200</v>
      </c>
      <c r="C32" s="116">
        <v>1</v>
      </c>
      <c r="D32" s="117">
        <f t="shared" si="3"/>
        <v>1200</v>
      </c>
    </row>
    <row r="33" spans="1:4" ht="18.75" thickBot="1" x14ac:dyDescent="0.35">
      <c r="A33" s="27"/>
      <c r="B33" s="27"/>
      <c r="C33" s="27"/>
      <c r="D33" s="27"/>
    </row>
    <row r="34" spans="1:4" ht="24" customHeight="1" x14ac:dyDescent="0.3">
      <c r="A34" s="62" t="s">
        <v>72</v>
      </c>
      <c r="B34" s="63"/>
      <c r="C34" s="63"/>
      <c r="D34" s="64">
        <f>D26+D21+D13+D4</f>
        <v>171125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23</vt:i4>
      </vt:variant>
    </vt:vector>
  </HeadingPairs>
  <TitlesOfParts>
    <vt:vector size="27" baseType="lpstr">
      <vt:lpstr>Panoramica</vt:lpstr>
      <vt:lpstr>Costi iniziali</vt:lpstr>
      <vt:lpstr>Spese correnti</vt:lpstr>
      <vt:lpstr>Ricavi</vt:lpstr>
      <vt:lpstr>admission_revenue</vt:lpstr>
      <vt:lpstr>cooperation_revenue</vt:lpstr>
      <vt:lpstr>funding_revenue</vt:lpstr>
      <vt:lpstr>infrastructure_cost</vt:lpstr>
      <vt:lpstr>initial_activities_cost</vt:lpstr>
      <vt:lpstr>initial_cost</vt:lpstr>
      <vt:lpstr>initial_equipment_cost</vt:lpstr>
      <vt:lpstr>initial_infrastructure_cost</vt:lpstr>
      <vt:lpstr>legal_cost</vt:lpstr>
      <vt:lpstr>marketing_cost</vt:lpstr>
      <vt:lpstr>maschinen</vt:lpstr>
      <vt:lpstr>maschinen_betrag</vt:lpstr>
      <vt:lpstr>maschinene_betrag</vt:lpstr>
      <vt:lpstr>material</vt:lpstr>
      <vt:lpstr>material_betrag</vt:lpstr>
      <vt:lpstr>material_cost</vt:lpstr>
      <vt:lpstr>mobiliar</vt:lpstr>
      <vt:lpstr>mobiliar_betrag</vt:lpstr>
      <vt:lpstr>personnel_cost</vt:lpstr>
      <vt:lpstr>project_revenue</vt:lpstr>
      <vt:lpstr>rental_cost</vt:lpstr>
      <vt:lpstr>Verwaltungskosten</vt:lpstr>
      <vt:lpstr>Verwaltungskosten_betrag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Ferrero</dc:creator>
  <cp:lastModifiedBy>Pittaluga Ilaria</cp:lastModifiedBy>
  <dcterms:created xsi:type="dcterms:W3CDTF">2017-11-14T16:05:16Z</dcterms:created>
  <dcterms:modified xsi:type="dcterms:W3CDTF">2018-01-19T11:35:44Z</dcterms:modified>
</cp:coreProperties>
</file>